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autoCompressPictures="0"/>
  <mc:AlternateContent xmlns:mc="http://schemas.openxmlformats.org/markup-compatibility/2006">
    <mc:Choice Requires="x15">
      <x15ac:absPath xmlns:x15ac="http://schemas.microsoft.com/office/spreadsheetml/2010/11/ac" url="C:\Users\jpelka.LUMINITCO\Documents\2021\Prop 65 Cert of Compliance\CRT 2.xxx Version\"/>
    </mc:Choice>
  </mc:AlternateContent>
  <xr:revisionPtr revIDLastSave="0" documentId="8_{85C35D55-C2C6-428A-A0A5-7C8298F4D316}"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28680" yWindow="-120" windowWidth="29040" windowHeight="1522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s="1"/>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3" i="6" l="1"/>
  <c r="C11" i="6"/>
  <c r="C10" i="6"/>
  <c r="C9" i="6"/>
  <c r="C8" i="6"/>
  <c r="C7" i="6"/>
  <c r="G37" i="4"/>
  <c r="G55" i="4"/>
  <c r="G62" i="4"/>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<sst xmlns="http://schemas.openxmlformats.org/spreadsheetml/2006/main" count="17129" uniqueCount="14072">
  <si>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</si>
  <si>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</si>
  <si>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</si>
  <si>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</si>
  <si>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</si>
  <si>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</si>
  <si>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</si>
  <si>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</si>
  <si>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</si>
  <si>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</si>
  <si>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</si>
  <si>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</si>
  <si>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</si>
  <si>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</si>
  <si>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</si>
  <si>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</si>
  <si>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</si>
  <si>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</si>
  <si>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</si>
  <si>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</si>
  <si>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</si>
  <si>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</si>
  <si>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</si>
  <si>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</si>
  <si>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</si>
  <si>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</si>
  <si>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</si>
  <si>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</si>
  <si>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</si>
  <si>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</si>
  <si>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</si>
  <si>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</si>
  <si>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</si>
  <si>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</si>
  <si>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</si>
  <si>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</si>
  <si>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</si>
  <si>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</si>
  <si>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</si>
  <si>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</si>
  <si>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</si>
  <si>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</si>
  <si>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</si>
  <si>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</si>
  <si>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</si>
  <si>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</si>
  <si>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</si>
  <si>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</si>
  <si>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</si>
  <si>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</si>
  <si>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</si>
  <si>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</si>
  <si>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</si>
  <si>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</si>
  <si>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</si>
  <si>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</si>
  <si>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</si>
  <si>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</si>
  <si>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</si>
  <si>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</si>
  <si>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</si>
  <si>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</si>
  <si>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</si>
  <si>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</si>
  <si>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</si>
  <si>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</si>
  <si>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</si>
  <si>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</si>
  <si>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</si>
  <si>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</si>
  <si>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</si>
  <si>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</si>
  <si>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</si>
  <si>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</si>
  <si>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</si>
  <si>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</si>
  <si>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</si>
  <si>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</si>
  <si>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</si>
  <si>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</si>
  <si>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</si>
  <si>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</si>
  <si>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</si>
  <si>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</si>
  <si>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</si>
  <si>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</si>
  <si>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</si>
  <si>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</si>
  <si>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</si>
  <si>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</si>
  <si>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</si>
  <si>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</si>
  <si>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</si>
  <si>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</si>
  <si>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</si>
  <si>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</si>
  <si>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</si>
  <si>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</si>
  <si>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</si>
  <si>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</si>
  <si>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</si>
  <si>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</si>
  <si>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</si>
  <si>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</si>
  <si>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</si>
  <si>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</si>
  <si>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</si>
  <si>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</si>
  <si>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</si>
  <si>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</si>
  <si>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</si>
  <si>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</si>
  <si>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</si>
  <si>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</si>
  <si>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</si>
  <si>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</si>
  <si>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</si>
  <si>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</si>
  <si>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</si>
  <si>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</si>
  <si>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</si>
  <si>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</si>
  <si>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</si>
  <si>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</si>
  <si>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</si>
  <si>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</si>
  <si>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</si>
  <si>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</si>
  <si>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</si>
  <si>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</si>
  <si>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</si>
  <si>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</si>
  <si>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</si>
  <si>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</si>
  <si>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</si>
  <si>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</si>
  <si>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</si>
  <si>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</si>
  <si>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</si>
  <si>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</si>
  <si>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</si>
  <si>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</si>
  <si>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</si>
  <si>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</si>
  <si>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</si>
  <si>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</si>
  <si>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</si>
  <si>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</si>
  <si>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</si>
  <si>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</si>
  <si>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</si>
  <si>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</si>
  <si>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</si>
  <si>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</si>
  <si>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</si>
  <si>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</si>
  <si>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</si>
  <si>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</si>
  <si>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</si>
  <si>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</si>
  <si>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</si>
  <si>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</si>
  <si>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</si>
  <si>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</si>
  <si>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</si>
  <si>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</si>
  <si>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</si>
  <si>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</si>
  <si>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</si>
  <si>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</si>
  <si>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</si>
  <si>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</si>
  <si>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</si>
  <si>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</si>
  <si>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</si>
  <si>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</si>
  <si>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</si>
  <si>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</si>
  <si>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</si>
  <si>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</si>
  <si>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</si>
  <si>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</si>
  <si>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</si>
  <si>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</si>
  <si>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</si>
  <si>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</si>
  <si>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</si>
  <si>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</si>
  <si>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</si>
  <si>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</si>
  <si>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</si>
  <si>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</si>
  <si>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</si>
  <si>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</si>
  <si>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</si>
  <si>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</si>
  <si>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</si>
  <si>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</si>
  <si>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</si>
  <si>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</si>
  <si>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</si>
  <si>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</si>
  <si>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</si>
  <si>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</si>
  <si>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</si>
  <si>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</si>
  <si>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</si>
  <si>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</si>
  <si>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</si>
  <si>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</si>
  <si>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</si>
  <si>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</si>
  <si>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</si>
  <si>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</si>
  <si>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</si>
  <si>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</si>
  <si>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</si>
  <si>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</si>
  <si>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</si>
  <si>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</si>
  <si>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</si>
  <si>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</si>
  <si>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</si>
  <si>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</si>
  <si>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</si>
  <si>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</si>
  <si>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</si>
  <si>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</si>
  <si>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</si>
  <si>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</si>
  <si>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</si>
  <si>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</si>
  <si>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</si>
  <si>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</si>
  <si>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</si>
  <si>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</si>
  <si>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</si>
  <si>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</si>
  <si>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</si>
  <si>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</si>
  <si>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</si>
  <si>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</si>
  <si>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</si>
  <si>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</si>
  <si>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</si>
  <si>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</si>
  <si>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</si>
  <si>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</si>
  <si>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</si>
  <si>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</si>
  <si>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</si>
  <si>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</si>
  <si>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</si>
  <si>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</si>
  <si>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</si>
  <si>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</si>
  <si>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</si>
  <si>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</si>
  <si>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</si>
  <si>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</si>
  <si>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</si>
  <si>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</si>
  <si>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</si>
  <si>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</si>
  <si>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</si>
  <si>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</si>
  <si>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</si>
  <si>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</si>
  <si>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</si>
  <si>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</si>
  <si>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</si>
  <si>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</si>
  <si>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</si>
  <si>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</si>
  <si>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</si>
  <si>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</si>
  <si>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</si>
  <si>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</si>
  <si>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</si>
  <si>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</si>
  <si>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</si>
  <si>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</si>
  <si>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</si>
  <si>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</si>
  <si>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</si>
  <si>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</si>
  <si>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</si>
  <si>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</si>
  <si>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</si>
  <si>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</si>
  <si>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</si>
  <si>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</si>
  <si>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</si>
  <si>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</si>
  <si>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</si>
  <si>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</si>
  <si>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</si>
  <si>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</si>
  <si>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</si>
  <si>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</si>
  <si>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</si>
  <si>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</si>
  <si>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</si>
  <si>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</si>
  <si>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</si>
  <si>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</si>
  <si>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</si>
  <si>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</si>
  <si>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</si>
  <si>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</si>
  <si>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</si>
  <si>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</si>
  <si>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</si>
  <si>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</si>
  <si>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</si>
  <si>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</si>
  <si>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</si>
  <si>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</si>
  <si>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</si>
  <si>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</si>
  <si>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</si>
  <si>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</si>
  <si>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</si>
  <si>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</si>
  <si>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</si>
  <si>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</si>
  <si>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</si>
  <si>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</si>
  <si>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</si>
  <si>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</si>
  <si>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</si>
  <si>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</si>
  <si>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</si>
  <si>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</si>
  <si>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</si>
  <si>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</si>
  <si>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</si>
  <si>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</si>
  <si>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</si>
  <si>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</si>
  <si>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</si>
  <si>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</si>
  <si>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</si>
  <si>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</si>
  <si>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</si>
  <si>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</si>
  <si>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</si>
  <si>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</si>
  <si>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</si>
  <si>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</si>
  <si>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</si>
  <si>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</si>
  <si>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</si>
  <si>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</si>
  <si>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</si>
  <si>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</si>
  <si>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</si>
  <si>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</si>
  <si>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</si>
  <si>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</si>
  <si>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</si>
  <si>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</si>
  <si>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</si>
  <si>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</si>
  <si>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</si>
  <si>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</si>
  <si>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</si>
  <si>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</si>
  <si>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</si>
  <si>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</si>
  <si>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</si>
  <si>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</si>
  <si>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</si>
  <si>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</si>
  <si>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</si>
  <si>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</si>
  <si>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</si>
  <si>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</si>
  <si>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</si>
  <si>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</si>
  <si>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</si>
  <si>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</si>
  <si>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</si>
  <si>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</si>
  <si>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</si>
  <si>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</si>
  <si>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</si>
  <si>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</si>
  <si>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</si>
  <si>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</si>
  <si>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</si>
  <si>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</si>
  <si>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</si>
  <si>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</si>
  <si>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</si>
  <si>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</si>
  <si>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</si>
  <si>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</si>
  <si>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</si>
  <si>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</si>
  <si>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</si>
  <si>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</si>
  <si>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</si>
  <si>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</si>
  <si>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</si>
  <si>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</si>
  <si>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</si>
  <si>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</si>
  <si>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</si>
  <si>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</si>
  <si>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</si>
  <si>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</si>
  <si>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</si>
  <si>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</si>
  <si>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</si>
  <si>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</si>
  <si>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</si>
  <si>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</si>
  <si>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</si>
  <si>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</si>
  <si>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</si>
  <si>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</si>
  <si>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</si>
  <si>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</si>
  <si>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</si>
  <si>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</si>
  <si>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</si>
  <si>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</si>
  <si>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</si>
  <si>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</si>
  <si>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</si>
  <si>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</si>
  <si>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</si>
  <si>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</si>
  <si>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</si>
  <si>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</si>
  <si>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</si>
  <si>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</si>
  <si>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</si>
  <si>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</si>
  <si>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</si>
  <si>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</si>
  <si>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</si>
  <si>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</si>
  <si>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</si>
  <si>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</si>
  <si>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</si>
  <si>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</si>
  <si>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</si>
  <si>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</si>
  <si>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</si>
  <si>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</si>
  <si>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</si>
  <si>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</si>
  <si>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</si>
  <si>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</si>
  <si>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</si>
  <si>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</si>
  <si>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</si>
  <si>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</si>
  <si>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</si>
  <si>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</si>
  <si>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</si>
  <si>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</si>
  <si>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</si>
  <si>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</si>
  <si>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</si>
  <si>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</si>
  <si>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</si>
  <si>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</si>
  <si>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</si>
  <si>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</si>
  <si>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</si>
  <si>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</si>
  <si>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</si>
  <si>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</si>
  <si>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</si>
  <si>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</si>
  <si>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</si>
  <si>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</si>
  <si>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</si>
  <si>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</si>
  <si>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</si>
  <si>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</si>
  <si>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</si>
  <si>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</si>
  <si>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</si>
  <si>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</si>
  <si>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</si>
  <si>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</si>
  <si>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</si>
  <si>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</si>
  <si>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</si>
  <si>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</si>
  <si>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</si>
  <si>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</si>
  <si>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</si>
  <si>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</si>
  <si>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</si>
  <si>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</si>
  <si>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</si>
  <si>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</si>
  <si>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</si>
  <si>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</si>
  <si>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</si>
  <si>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</si>
  <si>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</si>
  <si>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</si>
  <si>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</si>
  <si>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</si>
  <si>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</si>
  <si>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</si>
  <si>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</si>
  <si>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</si>
  <si>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</si>
  <si>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</si>
  <si>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</si>
  <si>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</si>
  <si>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</si>
  <si>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</si>
  <si>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</si>
  <si>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</si>
  <si>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</si>
  <si>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</si>
  <si>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</si>
  <si>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</si>
  <si>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</si>
  <si>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</si>
  <si>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</si>
  <si>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</si>
  <si>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</si>
  <si>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</si>
  <si>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</si>
  <si>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</si>
  <si>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</si>
  <si>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</si>
  <si>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</si>
  <si>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</si>
  <si>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</si>
  <si>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</si>
  <si>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</si>
  <si>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</si>
  <si>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</si>
  <si>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</si>
  <si>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</si>
  <si>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</si>
  <si>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</si>
  <si>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</si>
  <si>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</si>
  <si>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</si>
  <si>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</si>
  <si>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</si>
  <si>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</si>
  <si>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</si>
  <si>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</si>
  <si>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</si>
  <si>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</si>
  <si>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</si>
  <si>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</si>
  <si>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</si>
  <si>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</si>
  <si>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</si>
  <si>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</si>
  <si>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</si>
  <si>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</si>
  <si>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</si>
  <si>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</si>
  <si>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</si>
  <si>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</si>
  <si>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</si>
  <si>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</si>
  <si>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</si>
  <si>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</si>
  <si>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</si>
  <si>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</si>
  <si>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</si>
  <si>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</si>
  <si>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</si>
  <si>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</si>
  <si>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</si>
  <si>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</si>
  <si>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</si>
  <si>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</si>
  <si>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</si>
  <si>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</si>
  <si>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</si>
  <si>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</si>
  <si>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</si>
  <si>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</si>
  <si>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</si>
  <si>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</si>
  <si>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</si>
  <si>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</si>
  <si>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</si>
  <si>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</si>
  <si>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</si>
  <si>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</si>
  <si>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</si>
  <si>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</si>
  <si>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</si>
  <si>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</si>
  <si>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</si>
  <si>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</si>
  <si>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</si>
  <si>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</si>
  <si>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</si>
  <si>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</si>
  <si>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</si>
  <si>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</si>
  <si>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</si>
  <si>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</si>
  <si>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</si>
  <si>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</si>
  <si>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</si>
  <si>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</si>
  <si>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</si>
  <si>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</si>
  <si>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</si>
  <si>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</si>
  <si>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</si>
  <si>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</si>
  <si>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</si>
  <si>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</si>
  <si>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</si>
  <si>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</si>
  <si>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</si>
  <si>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</si>
  <si>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</si>
  <si>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</si>
  <si>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</si>
  <si>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</si>
  <si>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</si>
  <si>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</si>
  <si>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</si>
  <si>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</si>
  <si>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</si>
  <si>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</si>
  <si>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</si>
  <si>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</si>
  <si>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</si>
  <si>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</si>
  <si>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</si>
  <si>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</si>
  <si>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</si>
  <si>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</si>
  <si>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</si>
  <si>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</si>
  <si>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</si>
  <si>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</si>
  <si>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</si>
  <si>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</si>
  <si>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</si>
  <si>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</si>
  <si>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</si>
  <si>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</si>
  <si>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</si>
  <si>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</si>
  <si>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</si>
  <si>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</si>
  <si>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</si>
  <si>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</si>
  <si>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</si>
  <si>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</si>
  <si>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</si>
  <si>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</si>
  <si>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</si>
  <si>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</si>
  <si>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</si>
  <si>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</si>
  <si>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</si>
  <si>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</si>
  <si>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</si>
  <si>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</si>
  <si>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</si>
  <si>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</si>
  <si>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</si>
  <si>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</si>
  <si>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</si>
  <si>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</si>
  <si>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</si>
  <si>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</si>
  <si>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</si>
  <si>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</si>
  <si>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</si>
  <si>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</si>
  <si>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</si>
  <si>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</si>
  <si>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</si>
  <si>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</si>
  <si>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</si>
  <si>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</si>
  <si>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</si>
  <si>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</si>
  <si>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</si>
  <si>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</si>
  <si>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</si>
  <si>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</si>
  <si>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</si>
  <si>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</si>
  <si>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</si>
  <si>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</si>
  <si>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</si>
  <si>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</si>
  <si>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</si>
  <si>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</si>
  <si>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</si>
  <si>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</si>
  <si>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</si>
  <si>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</si>
  <si>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</si>
  <si>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</si>
  <si>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</si>
  <si>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</si>
  <si>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</si>
  <si>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</si>
  <si>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</si>
  <si>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</si>
  <si>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</si>
  <si>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</si>
  <si>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</si>
  <si>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</si>
  <si>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</si>
  <si>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</si>
  <si>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</si>
  <si>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</si>
  <si>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</si>
  <si>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</si>
  <si>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</si>
  <si>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</si>
  <si>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</si>
  <si>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</si>
  <si>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</si>
  <si>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</si>
  <si>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</si>
  <si>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</si>
  <si>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</si>
  <si>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</si>
  <si>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</si>
  <si>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</si>
  <si>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</si>
  <si>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</si>
  <si>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</si>
  <si>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</si>
  <si>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</si>
  <si>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</si>
  <si>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</si>
  <si>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</si>
  <si>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</si>
  <si>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</si>
  <si>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</si>
  <si>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</si>
  <si>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</si>
  <si>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</si>
  <si>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</si>
  <si>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</si>
  <si>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</si>
  <si>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</si>
  <si>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</si>
  <si>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</si>
  <si>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</si>
  <si>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</si>
  <si>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</si>
  <si>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</si>
  <si>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</si>
  <si>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</si>
  <si>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</si>
  <si>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</si>
  <si>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</si>
  <si>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</si>
  <si>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</si>
  <si>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</si>
  <si>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</si>
  <si>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</si>
  <si>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</si>
  <si>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</si>
  <si>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</si>
  <si>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</si>
  <si>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</si>
  <si>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</si>
  <si>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</si>
  <si>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</si>
  <si>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</si>
  <si>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</si>
  <si>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</si>
  <si>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</si>
  <si>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</si>
  <si>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</si>
  <si>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</si>
  <si>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</si>
  <si>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</si>
  <si>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</si>
  <si>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</si>
  <si>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</si>
  <si>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</si>
  <si>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</si>
  <si>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</si>
  <si>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</si>
  <si>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</si>
  <si>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</si>
  <si>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</si>
  <si>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</si>
  <si>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</si>
  <si>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</si>
  <si>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</si>
  <si>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</si>
  <si>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</si>
  <si>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</si>
  <si>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</si>
  <si>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</si>
  <si>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</si>
  <si>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</si>
  <si>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</si>
  <si>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</si>
  <si>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</si>
  <si>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</si>
  <si>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</si>
  <si>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</si>
  <si>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</si>
  <si>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</si>
  <si>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</si>
  <si>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</si>
  <si>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</si>
  <si>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</si>
  <si>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</si>
  <si>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</si>
  <si>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</si>
  <si>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</si>
  <si>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</si>
  <si>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</si>
  <si>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</si>
  <si>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</si>
  <si>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</si>
  <si>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</si>
  <si>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</si>
  <si>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</si>
  <si>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</si>
  <si>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</si>
  <si>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</si>
  <si>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</si>
  <si>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</si>
  <si>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</si>
  <si>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</si>
  <si>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</si>
  <si>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</si>
  <si>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</si>
  <si>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</si>
  <si>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</si>
  <si>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</si>
  <si>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</si>
  <si>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</si>
  <si>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</si>
  <si>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</si>
  <si>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</si>
  <si>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</si>
  <si>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</si>
  <si>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</si>
  <si>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</si>
  <si>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</si>
  <si>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</si>
  <si>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</si>
  <si>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</si>
  <si>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</si>
  <si>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</si>
  <si>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</si>
  <si>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</si>
  <si>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</si>
  <si>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</si>
  <si>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</si>
  <si>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</si>
  <si>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</si>
  <si>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</si>
  <si>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</si>
  <si>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</si>
  <si>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</si>
  <si>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</si>
  <si>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</si>
  <si>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</si>
  <si>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</si>
  <si>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</si>
  <si>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</si>
  <si>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</si>
  <si>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</si>
  <si>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</si>
  <si>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</si>
  <si>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</si>
  <si>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</si>
  <si>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</si>
  <si>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</si>
  <si>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</si>
  <si>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</si>
  <si>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</si>
  <si>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</si>
  <si>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</si>
  <si>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</si>
  <si>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</si>
  <si>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</si>
  <si>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</si>
  <si>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</si>
  <si>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</si>
  <si>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</si>
  <si>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</si>
  <si>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</si>
  <si>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</si>
  <si>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</si>
  <si>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</si>
  <si>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</si>
  <si>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</si>
  <si>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</si>
  <si>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</si>
  <si>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</si>
  <si>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</si>
  <si>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</si>
  <si>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</si>
  <si>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</si>
  <si>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</si>
  <si>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</si>
  <si>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</si>
  <si>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</si>
  <si>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</si>
  <si>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</si>
  <si>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</si>
  <si>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</si>
  <si>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</si>
  <si>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</si>
  <si>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</si>
  <si>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</si>
  <si>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</si>
  <si>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</si>
  <si>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</si>
  <si>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</si>
  <si>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</si>
  <si>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</si>
  <si>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</si>
  <si>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</si>
  <si>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</si>
  <si>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</si>
  <si>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</si>
  <si>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</si>
  <si>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</si>
  <si>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</si>
  <si>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</si>
  <si>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</si>
  <si>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</si>
  <si>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</si>
  <si>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</si>
  <si>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</si>
  <si>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</si>
  <si>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</si>
  <si>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</si>
  <si>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</si>
  <si>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</si>
  <si>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</si>
  <si>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</si>
  <si>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</si>
  <si>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</si>
  <si>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</si>
  <si>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</si>
  <si>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</si>
  <si>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</si>
  <si>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</si>
  <si>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</si>
  <si>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</si>
  <si>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</si>
  <si>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</si>
  <si>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</si>
  <si>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</si>
  <si>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</si>
  <si>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</si>
  <si>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</si>
  <si>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</si>
  <si>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</si>
  <si>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</si>
  <si>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</si>
  <si>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</si>
  <si>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</si>
  <si>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</si>
  <si>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</si>
  <si>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</si>
  <si>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</si>
  <si>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</si>
  <si>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</si>
  <si>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</si>
  <si>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</si>
  <si>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</si>
  <si>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</si>
  <si>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</si>
  <si>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</si>
  <si>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</si>
  <si>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</si>
  <si>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</si>
  <si>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</si>
  <si>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</si>
  <si>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</si>
  <si>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</si>
  <si>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</si>
  <si>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</si>
  <si>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</si>
  <si>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</si>
  <si>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</si>
  <si>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</si>
  <si>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</si>
  <si>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</si>
  <si>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</si>
  <si>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</si>
  <si>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</si>
  <si>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</si>
  <si>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</si>
  <si>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</si>
  <si>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</si>
  <si>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</si>
  <si>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</si>
  <si>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</si>
  <si>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</si>
  <si>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</si>
  <si>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</si>
  <si>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</si>
  <si>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</si>
  <si>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</si>
  <si>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</si>
  <si>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</si>
  <si>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</si>
  <si>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</si>
  <si>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</si>
  <si>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</si>
  <si>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</si>
  <si>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</si>
  <si>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</si>
  <si>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</si>
  <si>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</si>
  <si>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</si>
  <si>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</si>
  <si>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</si>
  <si>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</si>
  <si>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</si>
  <si>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</si>
  <si>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</si>
  <si>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</si>
  <si>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</si>
  <si>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</si>
  <si>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</si>
  <si>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</si>
  <si>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</si>
  <si>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</si>
  <si>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</si>
  <si>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</si>
  <si>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</si>
  <si>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</si>
  <si>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</si>
  <si>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</si>
  <si>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</si>
  <si>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</si>
  <si>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</si>
  <si>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</si>
  <si>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</si>
  <si>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</si>
  <si>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</si>
  <si>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</si>
  <si>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</si>
  <si>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</si>
  <si>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</si>
  <si>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</si>
  <si>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</si>
  <si>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</si>
  <si>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</si>
  <si>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</si>
  <si>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</si>
  <si>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</si>
  <si>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</si>
  <si>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</si>
  <si>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</si>
  <si>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</si>
  <si>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</si>
  <si>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</si>
  <si>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</si>
  <si>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</si>
  <si>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</si>
  <si>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</si>
  <si>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</si>
  <si>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</si>
  <si>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</si>
  <si>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</si>
  <si>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</si>
  <si>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</si>
  <si>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</si>
  <si>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</si>
  <si>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</si>
  <si>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</si>
  <si>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</si>
  <si>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</si>
  <si>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</si>
  <si>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</si>
  <si>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</si>
  <si>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</si>
  <si>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</si>
  <si>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</si>
  <si>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</si>
  <si>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</si>
  <si>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</si>
  <si>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</si>
  <si>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</si>
  <si>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</si>
  <si>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</si>
  <si>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</si>
  <si>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</si>
  <si>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</si>
  <si>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</si>
  <si>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</si>
  <si>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</si>
  <si>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</si>
  <si>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</si>
  <si>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</si>
  <si>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</si>
  <si>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</si>
  <si>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</si>
  <si>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</si>
  <si>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</si>
  <si>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</si>
  <si>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</si>
  <si>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</si>
  <si>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</si>
  <si>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</si>
  <si>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</si>
  <si>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</si>
  <si>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</si>
  <si>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</si>
  <si>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</si>
  <si>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</si>
  <si>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</si>
  <si>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</si>
  <si>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</si>
  <si>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</si>
  <si>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</si>
  <si>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</si>
  <si>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</si>
  <si>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</si>
  <si>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</si>
  <si>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</si>
  <si>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</si>
  <si>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</si>
  <si>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</si>
  <si>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</si>
  <si>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</si>
  <si>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</si>
  <si>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</si>
  <si>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</si>
  <si>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</si>
  <si>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</si>
  <si>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</si>
  <si>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</si>
  <si>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</si>
  <si>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</si>
  <si>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</si>
  <si>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</si>
  <si>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</si>
  <si>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</si>
  <si>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</si>
  <si>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</si>
  <si>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</si>
  <si>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</si>
  <si>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</si>
  <si>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</si>
  <si>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</si>
  <si>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</si>
  <si>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</si>
  <si>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</si>
  <si>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</si>
  <si>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</si>
  <si>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</si>
  <si>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</si>
  <si>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</si>
  <si>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</si>
  <si>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</si>
  <si>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</si>
  <si>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</si>
  <si>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</si>
  <si>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</si>
  <si>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</si>
  <si>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</si>
  <si>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</si>
  <si>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</si>
  <si>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</si>
  <si>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</si>
  <si>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</si>
  <si>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</si>
  <si>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</si>
  <si>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</si>
  <si>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</si>
  <si>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</si>
  <si>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</si>
  <si>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</si>
  <si>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</si>
  <si>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</si>
  <si>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</si>
  <si>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</si>
  <si>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</si>
  <si>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</si>
  <si>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</si>
  <si>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</si>
  <si>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</si>
  <si>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</si>
  <si>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</si>
  <si>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</si>
  <si>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</si>
  <si>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</si>
  <si>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</si>
  <si>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</si>
  <si>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</si>
  <si>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</si>
  <si>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</si>
  <si>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</si>
  <si>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</si>
  <si>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</si>
  <si>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</si>
  <si>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</si>
  <si>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</si>
  <si>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</si>
  <si>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</si>
  <si>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</si>
  <si>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</si>
  <si>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</si>
  <si>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</si>
  <si>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</si>
  <si>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</si>
  <si>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</si>
  <si>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</si>
  <si>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</si>
  <si>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</si>
  <si>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</si>
  <si>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</si>
  <si>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</si>
  <si>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</si>
  <si>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</si>
  <si>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</si>
  <si>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</si>
  <si>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</si>
  <si>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</si>
  <si>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</si>
  <si>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</si>
  <si>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</si>
  <si>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</si>
  <si>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</si>
  <si>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</si>
  <si>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</si>
  <si>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</si>
  <si>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</si>
  <si>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</si>
  <si>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</si>
  <si>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</si>
  <si>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</si>
  <si>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</si>
  <si>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</si>
  <si>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</si>
  <si>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</si>
  <si>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</si>
  <si>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</si>
  <si>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</si>
  <si>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</si>
  <si>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</si>
  <si>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</si>
  <si>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</si>
  <si>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</si>
  <si>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</si>
  <si>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</si>
  <si>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</si>
  <si>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</si>
  <si>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</si>
  <si>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</si>
  <si>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</si>
  <si>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</si>
  <si>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</si>
  <si>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</si>
  <si>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</si>
  <si>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</si>
  <si>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</si>
  <si>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</si>
  <si>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</si>
  <si>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</si>
  <si>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</si>
  <si>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</si>
  <si>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</si>
  <si>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</si>
  <si>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</si>
  <si>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</si>
  <si>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</si>
  <si>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</si>
  <si>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</si>
  <si>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</si>
  <si>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</si>
  <si>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</si>
  <si>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</si>
  <si>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</si>
  <si>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</si>
  <si>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</si>
  <si>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</si>
  <si>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</si>
  <si>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</si>
  <si>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</si>
  <si>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</si>
  <si>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</si>
  <si>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</si>
  <si>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</si>
  <si>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</si>
  <si>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</si>
  <si>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</si>
  <si>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</si>
  <si>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</si>
  <si>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</si>
  <si>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</si>
  <si>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</si>
  <si>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</si>
  <si>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</si>
  <si>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</si>
  <si>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</si>
  <si>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</si>
  <si>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</si>
  <si>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</si>
  <si>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</si>
  <si>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</si>
  <si>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</si>
  <si>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</si>
  <si>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</si>
  <si>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</si>
  <si>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</si>
  <si>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</si>
  <si>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</si>
  <si>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</si>
  <si>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</si>
  <si>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</si>
  <si>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</si>
  <si>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</si>
  <si>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</si>
  <si>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</si>
  <si>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</si>
  <si>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</si>
  <si>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</si>
  <si>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</si>
  <si>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</si>
  <si>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</si>
  <si>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</si>
  <si>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</si>
  <si>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</si>
  <si>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</si>
  <si>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</si>
  <si>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</si>
  <si>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</si>
  <si>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</si>
  <si>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</si>
  <si>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</si>
  <si>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</si>
  <si>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</si>
  <si>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</si>
  <si>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</si>
  <si>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</si>
  <si>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</si>
  <si>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</si>
  <si>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</si>
  <si>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</si>
  <si>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</si>
  <si>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</si>
  <si>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</si>
  <si>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</si>
  <si>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</si>
  <si>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</si>
  <si>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</si>
  <si>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</si>
  <si>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</si>
  <si>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</si>
  <si>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</si>
  <si>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</si>
  <si>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</si>
  <si>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</si>
  <si>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</si>
  <si>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</si>
  <si>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</si>
  <si>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</si>
  <si>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</si>
  <si>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</si>
  <si>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</si>
  <si>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</si>
  <si>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</si>
  <si>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</si>
  <si>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</si>
  <si>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</si>
  <si>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</si>
  <si>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</si>
  <si>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</si>
  <si>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</si>
  <si>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</si>
  <si>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</si>
  <si>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</si>
  <si>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</si>
  <si>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</si>
  <si>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</si>
  <si>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</si>
  <si>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</si>
  <si>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</si>
  <si>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</si>
  <si>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</si>
  <si>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</si>
  <si>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</si>
  <si>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</si>
  <si>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</si>
  <si>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</si>
  <si>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</si>
  <si>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</si>
  <si>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</si>
  <si>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</si>
  <si>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</si>
  <si>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</si>
  <si>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</si>
  <si>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</si>
  <si>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</si>
  <si>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</si>
  <si>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</si>
  <si>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</si>
  <si>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</si>
  <si>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</si>
  <si>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</si>
  <si>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</si>
  <si>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</si>
  <si>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</si>
  <si>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</si>
  <si>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</si>
  <si>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</si>
  <si>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</si>
  <si>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</si>
  <si>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</si>
  <si>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</si>
  <si>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</si>
  <si>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</si>
  <si>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</si>
  <si>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</si>
  <si>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</si>
  <si>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</si>
  <si>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</si>
  <si>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</si>
  <si>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</si>
  <si>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</si>
  <si>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</si>
  <si>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</si>
  <si>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</si>
  <si>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</si>
  <si>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</si>
  <si>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</si>
  <si>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</si>
  <si>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</si>
  <si>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</si>
  <si>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</si>
  <si>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</si>
  <si>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</si>
  <si>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</si>
  <si>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</si>
  <si>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</si>
  <si>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</si>
  <si>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</si>
  <si>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</si>
  <si>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</si>
  <si>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</si>
  <si>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</si>
  <si>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</si>
  <si>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</si>
  <si>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</si>
  <si>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</si>
  <si>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</si>
  <si>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</si>
  <si>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</si>
  <si>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</si>
  <si>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</si>
  <si>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</si>
  <si>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</si>
  <si>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</si>
  <si>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</si>
  <si>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</si>
  <si>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</si>
  <si>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</si>
  <si>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</si>
  <si>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</si>
  <si>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</si>
  <si>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</si>
  <si>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</si>
  <si>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</si>
  <si>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</si>
  <si>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</si>
  <si>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</si>
  <si>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</si>
  <si>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</si>
  <si>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</si>
  <si>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</si>
  <si>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</si>
  <si>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</si>
  <si>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</si>
  <si>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</si>
  <si>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</si>
  <si>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</si>
  <si>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</si>
  <si>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</si>
  <si>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</si>
  <si>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</si>
  <si>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</si>
  <si>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</si>
  <si>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</si>
  <si>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</si>
  <si>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</si>
  <si>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</si>
  <si>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</si>
  <si>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</si>
  <si>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</si>
  <si>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</si>
  <si>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</si>
  <si>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</si>
  <si>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</si>
  <si>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</si>
  <si>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</si>
  <si>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</si>
  <si>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</si>
  <si>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</si>
  <si>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</si>
  <si>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</si>
  <si>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</si>
  <si>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</si>
  <si>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</si>
  <si>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</si>
  <si>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</si>
  <si>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</si>
  <si>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</si>
  <si>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</si>
  <si>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</si>
  <si>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</si>
  <si>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</si>
  <si>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</si>
  <si>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</si>
  <si>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</si>
  <si>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</si>
  <si>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</si>
  <si>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</si>
  <si>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</si>
  <si>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</si>
  <si>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</si>
  <si>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</si>
  <si>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</si>
  <si>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</si>
  <si>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</si>
  <si>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</si>
  <si>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</si>
  <si>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</si>
  <si>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</si>
  <si>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</si>
  <si>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</si>
  <si>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</si>
  <si>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</si>
  <si>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</si>
  <si>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</si>
  <si>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</si>
  <si>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</si>
  <si>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</si>
  <si>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</si>
  <si>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</si>
  <si>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</si>
  <si>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</si>
  <si>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</si>
  <si>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</si>
  <si>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</si>
  <si>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</si>
  <si>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</si>
  <si>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</si>
  <si>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</si>
  <si>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</si>
  <si>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</si>
  <si>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</si>
  <si>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</si>
  <si>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</si>
  <si>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</si>
  <si>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</si>
  <si>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</si>
  <si>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</si>
  <si>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</si>
  <si>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</si>
  <si>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</si>
  <si>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</si>
  <si>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</si>
  <si>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</si>
  <si>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</si>
  <si>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</si>
  <si>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</si>
  <si>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</si>
  <si>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</si>
  <si>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</si>
  <si>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</si>
  <si>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</si>
  <si>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</si>
  <si>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</si>
  <si>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</si>
  <si>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</si>
  <si>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</si>
  <si>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</si>
  <si>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</si>
  <si>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</si>
  <si>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</si>
  <si>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</si>
  <si>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</si>
  <si>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</si>
  <si>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</si>
  <si>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</si>
  <si>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</si>
  <si>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</si>
  <si>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</si>
  <si>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</si>
  <si>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</si>
  <si>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</si>
  <si>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</si>
  <si>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</si>
  <si>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</si>
  <si>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</si>
  <si>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</si>
  <si>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</si>
  <si>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</si>
  <si>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</si>
  <si>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</si>
  <si>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</si>
  <si>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</si>
  <si>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</si>
  <si>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</si>
  <si>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</si>
  <si>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</si>
  <si>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</si>
  <si>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</si>
  <si>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</si>
  <si>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</si>
  <si>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</si>
  <si>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</si>
  <si>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</si>
  <si>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</si>
  <si>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</si>
  <si>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</si>
  <si>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</si>
  <si>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</si>
  <si>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</si>
  <si>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</si>
  <si>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</si>
  <si>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</si>
  <si>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</si>
  <si>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</si>
  <si>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</si>
  <si>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</si>
  <si>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</si>
  <si>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</si>
  <si>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</si>
  <si>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</si>
  <si>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</si>
  <si>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</si>
  <si>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</si>
  <si>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</si>
  <si>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</si>
  <si>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</si>
  <si>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</si>
  <si>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</si>
  <si>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</si>
  <si>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</si>
  <si>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</si>
  <si>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</si>
  <si>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</si>
  <si>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</si>
  <si>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</si>
  <si>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</si>
  <si>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</si>
  <si>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</si>
  <si>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</si>
  <si>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</si>
  <si>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</si>
  <si>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</si>
  <si>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</si>
  <si>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</si>
  <si>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</si>
  <si>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</si>
  <si>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</si>
  <si>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</si>
  <si>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</si>
  <si>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</si>
  <si>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</si>
  <si>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</si>
  <si>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</si>
  <si>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</si>
  <si>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</si>
  <si>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</si>
  <si>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</si>
  <si>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</si>
  <si>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</si>
  <si>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</si>
  <si>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</si>
  <si>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</si>
  <si>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</si>
  <si>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</si>
  <si>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</si>
  <si>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</si>
  <si>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</si>
  <si>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</si>
  <si>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</si>
  <si>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</si>
  <si>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</si>
  <si>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</si>
  <si>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</si>
  <si>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</si>
  <si>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</si>
  <si>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</si>
  <si>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</si>
  <si>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</si>
  <si>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</si>
  <si>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</si>
  <si>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</si>
  <si>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</si>
  <si>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</si>
  <si>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</si>
  <si>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</si>
  <si>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</si>
  <si>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</si>
  <si>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</si>
  <si>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</si>
  <si>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</si>
  <si>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</si>
  <si>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</si>
  <si>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</si>
  <si>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</si>
  <si>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</si>
  <si>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</si>
  <si>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</si>
  <si>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</si>
  <si>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</si>
  <si>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</si>
  <si>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</si>
  <si>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</si>
  <si>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</si>
  <si>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</si>
  <si>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</si>
  <si>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</si>
  <si>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</si>
  <si>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</si>
  <si>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</si>
  <si>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</si>
  <si>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</si>
  <si>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</si>
  <si>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</si>
  <si>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</si>
  <si>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</si>
  <si>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</si>
  <si>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</si>
  <si>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</si>
  <si>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</si>
  <si>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</si>
  <si>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</si>
  <si>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</si>
  <si>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</si>
  <si>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</si>
  <si>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</si>
  <si>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</si>
  <si>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</si>
  <si>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</si>
  <si>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</si>
  <si>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</si>
  <si>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</si>
  <si>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</si>
  <si>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</si>
  <si>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</si>
  <si>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</si>
  <si>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</si>
  <si>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</si>
  <si>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</si>
  <si>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</si>
  <si>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</si>
  <si>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</si>
  <si>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</si>
  <si>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</si>
  <si>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</si>
  <si>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</si>
  <si>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</si>
  <si>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</si>
  <si>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</si>
  <si>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</si>
  <si>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</si>
  <si>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</si>
  <si>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</si>
  <si>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</si>
  <si>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</si>
  <si>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</si>
  <si>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</si>
  <si>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</si>
  <si>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</si>
  <si>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</si>
  <si>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</si>
  <si>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</si>
  <si>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</si>
  <si>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</si>
  <si>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</si>
  <si>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</si>
  <si>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</si>
  <si>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</si>
  <si>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</si>
  <si>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</si>
  <si>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</si>
  <si>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</si>
  <si>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</si>
  <si>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</si>
  <si>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</si>
  <si>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</si>
  <si>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</si>
  <si>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</si>
  <si>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</si>
  <si>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</si>
  <si>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</si>
  <si>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</si>
  <si>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</si>
  <si>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</si>
  <si>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</si>
  <si>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</si>
  <si>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</si>
  <si>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</si>
  <si>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</si>
  <si>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</si>
  <si>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</si>
  <si>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</si>
  <si>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</si>
  <si>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</si>
  <si>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</si>
  <si>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</si>
  <si>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</si>
  <si>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</si>
  <si>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</si>
  <si>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</si>
  <si>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</si>
  <si>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</si>
  <si>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</si>
  <si>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</si>
  <si>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</si>
  <si>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</si>
  <si>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</si>
  <si>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</si>
  <si>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</si>
  <si>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</si>
  <si>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</si>
  <si>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</si>
  <si>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</si>
  <si>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</si>
  <si>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</si>
  <si>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</si>
  <si>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</si>
  <si>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</si>
  <si>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</si>
  <si>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</si>
  <si>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</si>
  <si>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</si>
  <si>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</si>
  <si>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</si>
  <si>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</si>
  <si>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</si>
  <si>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</si>
  <si>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</si>
  <si>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</si>
  <si>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</si>
  <si>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</si>
  <si>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</si>
  <si>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</si>
  <si>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</si>
  <si>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</si>
  <si>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</si>
  <si>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</si>
  <si>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</si>
  <si>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</si>
  <si>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</si>
  <si>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</si>
  <si>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</si>
  <si>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</si>
  <si>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</si>
  <si>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</si>
  <si>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</si>
  <si>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</si>
  <si>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</si>
  <si>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</si>
  <si>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</si>
  <si>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</si>
  <si>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</si>
  <si>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</si>
  <si>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</si>
  <si>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</si>
  <si>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</si>
  <si>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</si>
  <si>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</si>
  <si>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</si>
  <si>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</si>
  <si>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</si>
  <si>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</si>
  <si>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</si>
  <si>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</si>
  <si>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</si>
  <si>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</si>
  <si>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</si>
  <si>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</si>
  <si>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</si>
  <si>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</si>
  <si>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</si>
  <si>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</si>
  <si>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</si>
  <si>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</si>
  <si>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</si>
  <si>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</si>
  <si>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</si>
  <si>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</si>
  <si>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</si>
  <si>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</si>
  <si>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</si>
  <si>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</si>
  <si>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</si>
  <si>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</si>
  <si>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</si>
  <si>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</si>
  <si>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</si>
  <si>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</si>
  <si>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</si>
  <si>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</si>
  <si>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</si>
  <si>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</si>
  <si>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</si>
  <si>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</si>
  <si>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</si>
  <si>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</si>
  <si>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</si>
  <si>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</si>
  <si>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</si>
  <si>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</si>
  <si>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</si>
  <si>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</si>
  <si>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</si>
  <si>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</si>
  <si>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</si>
  <si>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</si>
  <si>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</si>
  <si>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</si>
  <si>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</si>
  <si>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</si>
  <si>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</si>
  <si>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</si>
  <si>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</si>
  <si>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</si>
  <si>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</si>
  <si>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</si>
  <si>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</si>
  <si>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</si>
  <si>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</si>
  <si>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</si>
  <si>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</si>
  <si>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</si>
  <si>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</si>
  <si>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</si>
  <si>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</si>
  <si>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</si>
  <si>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</si>
  <si>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</si>
  <si>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</si>
  <si>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</si>
  <si>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</si>
  <si>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</si>
  <si>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</si>
  <si>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</si>
  <si>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</si>
  <si>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</si>
  <si>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</si>
  <si>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</si>
  <si>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</si>
  <si>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</si>
  <si>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</si>
  <si>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</si>
  <si>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</si>
  <si>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</si>
  <si>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</si>
  <si>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</si>
  <si>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</si>
  <si>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</si>
  <si>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</si>
  <si>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</si>
  <si>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</si>
  <si>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</si>
  <si>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</si>
  <si>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</si>
  <si>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</si>
  <si>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</si>
  <si>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</si>
  <si>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</si>
  <si>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</si>
  <si>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</si>
  <si>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</si>
  <si>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</si>
  <si>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</si>
  <si>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</si>
  <si>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</si>
  <si>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</si>
  <si>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</si>
  <si>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</si>
  <si>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</si>
  <si>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</si>
  <si>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</si>
  <si>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</si>
  <si>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</si>
  <si>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</si>
  <si>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</si>
  <si>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</si>
  <si>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</si>
  <si>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</si>
  <si>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</si>
  <si>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</si>
  <si>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</si>
  <si>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</si>
  <si>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</si>
  <si>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</si>
  <si>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</si>
  <si>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</si>
  <si>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</si>
  <si>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</si>
  <si>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</si>
  <si>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</si>
  <si>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</si>
  <si>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</si>
  <si>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</si>
  <si>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</si>
  <si>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</si>
  <si>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</si>
  <si>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</si>
  <si>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</si>
  <si>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</si>
  <si>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</si>
  <si>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</si>
  <si>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</si>
  <si>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</si>
  <si>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</si>
  <si>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</si>
  <si>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</si>
  <si>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</si>
  <si>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</si>
  <si>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</si>
  <si>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</si>
  <si>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</si>
  <si>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</si>
  <si>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</si>
  <si>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</si>
  <si>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</si>
  <si>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</si>
  <si>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</si>
  <si>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</si>
  <si>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</si>
  <si>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</si>
  <si>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</si>
  <si>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</si>
  <si>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</si>
  <si>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</si>
  <si>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</si>
  <si>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</si>
  <si>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</si>
  <si>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</si>
  <si>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</si>
  <si>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</si>
  <si>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</si>
  <si>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</si>
  <si>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</si>
  <si>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</si>
  <si>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</si>
  <si>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</si>
  <si>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</si>
  <si>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</si>
  <si>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</si>
  <si>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</si>
  <si>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</si>
  <si>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</si>
  <si>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</si>
  <si>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</si>
  <si>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</si>
  <si>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</si>
  <si>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</si>
  <si>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</si>
  <si>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</si>
  <si>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</si>
  <si>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</si>
  <si>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</si>
  <si>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</si>
  <si>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</si>
  <si>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</si>
  <si>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</si>
  <si>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</si>
  <si>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</si>
  <si>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</si>
  <si>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</si>
  <si>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</si>
  <si>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</si>
  <si>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</si>
  <si>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</si>
  <si>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</si>
  <si>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</si>
  <si>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</si>
  <si>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</si>
  <si>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</si>
  <si>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</si>
  <si>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</si>
  <si>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</si>
  <si>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</si>
  <si>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</si>
  <si>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</si>
  <si>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</si>
  <si>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</si>
  <si>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</si>
  <si>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</si>
  <si>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</si>
  <si>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</si>
  <si>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</si>
  <si>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</si>
  <si>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</si>
  <si>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</si>
  <si>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</si>
  <si>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</si>
  <si>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</si>
  <si>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</si>
  <si>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</si>
  <si>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</si>
  <si>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</si>
  <si>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</si>
  <si>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</si>
  <si>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</si>
  <si>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</si>
  <si>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</si>
  <si>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</si>
  <si>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</si>
  <si>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</si>
  <si>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</si>
  <si>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</si>
  <si>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</si>
  <si>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</si>
  <si>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</si>
  <si>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</si>
  <si>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</si>
  <si>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</si>
  <si>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</si>
  <si>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</si>
  <si>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</si>
  <si>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</si>
  <si>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</si>
  <si>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</si>
  <si>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</si>
  <si>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</si>
  <si>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</si>
  <si>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</si>
  <si>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</si>
  <si>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</si>
  <si>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</si>
  <si>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</si>
  <si>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</si>
  <si>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</si>
  <si>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</si>
  <si>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</si>
  <si>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</si>
  <si>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</si>
  <si>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</si>
  <si>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</si>
  <si>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</si>
  <si>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</si>
  <si>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</si>
  <si>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</si>
  <si>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</si>
  <si>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</si>
  <si>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</si>
  <si>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</si>
  <si>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</si>
  <si>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</si>
  <si>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</si>
  <si>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</si>
  <si>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</si>
  <si>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</si>
  <si>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</si>
  <si>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</si>
  <si>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</si>
  <si>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</si>
  <si>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</si>
  <si>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</si>
  <si>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</si>
  <si>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</si>
  <si>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</si>
  <si>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</si>
  <si>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</si>
  <si>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</si>
  <si>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</si>
  <si>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</si>
  <si>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</si>
  <si>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</si>
  <si>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</si>
  <si>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</si>
  <si>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</si>
  <si>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</si>
  <si>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</si>
  <si>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</si>
  <si>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</si>
  <si>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</si>
  <si>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</si>
  <si>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</si>
  <si>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</si>
  <si>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</si>
  <si>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</si>
  <si>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</si>
  <si>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</si>
  <si>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</si>
  <si>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</si>
  <si>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</si>
  <si>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</si>
  <si>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</si>
  <si>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</si>
  <si>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</si>
  <si>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</si>
  <si>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</si>
  <si>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</si>
  <si>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</si>
  <si>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</si>
  <si>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</si>
  <si>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</si>
  <si>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</si>
  <si>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</si>
  <si>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</si>
  <si>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</si>
  <si>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</si>
  <si>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</si>
  <si>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</si>
  <si>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</si>
  <si>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</si>
  <si>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</si>
  <si>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</si>
  <si>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</si>
  <si>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</si>
  <si>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</si>
  <si>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</si>
  <si>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</si>
  <si>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</si>
  <si>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</si>
  <si>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</si>
  <si>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</si>
  <si>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</si>
  <si>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</si>
  <si>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</si>
  <si>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</si>
  <si>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</si>
  <si>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</si>
  <si>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</si>
  <si>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</si>
  <si>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</si>
  <si>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</si>
  <si>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</si>
  <si>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</si>
  <si>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</si>
  <si>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</si>
  <si>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</si>
  <si>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</si>
  <si>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</si>
  <si>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</si>
  <si>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</si>
  <si>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</si>
  <si>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</si>
  <si>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</si>
  <si>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</si>
  <si>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</si>
  <si>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</si>
  <si>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</si>
  <si>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</si>
  <si>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</si>
  <si>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</si>
  <si>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</si>
  <si>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</si>
  <si>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</si>
  <si>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</si>
  <si>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</si>
  <si>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</si>
  <si>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</si>
  <si>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</si>
  <si>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</si>
  <si>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</si>
  <si>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</si>
  <si>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</si>
  <si>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</si>
  <si>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</si>
  <si>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</si>
  <si>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</si>
  <si>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</si>
  <si>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</si>
  <si>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</si>
  <si>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</si>
  <si>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</si>
  <si>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</si>
  <si>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</si>
  <si>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</si>
  <si>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</si>
  <si>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</si>
  <si>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</si>
  <si>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</si>
  <si>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</si>
  <si>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</si>
  <si>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</si>
  <si>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</si>
  <si>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</si>
  <si>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</si>
  <si>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</si>
  <si>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</si>
  <si>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</si>
  <si>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</si>
  <si>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</si>
  <si>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</si>
  <si>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</si>
  <si>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</si>
  <si>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</si>
  <si>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</si>
  <si>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</si>
  <si>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</si>
  <si>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</si>
  <si>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</si>
  <si>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</si>
  <si>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</si>
  <si>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</si>
  <si>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</si>
  <si>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</si>
  <si>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</si>
  <si>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</si>
  <si>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</si>
  <si>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</si>
  <si>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</si>
  <si>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</si>
  <si>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</si>
  <si>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</si>
  <si>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</si>
  <si>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</si>
  <si>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</si>
  <si>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</si>
  <si>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</si>
  <si>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</si>
  <si>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</si>
  <si>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</si>
  <si>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</si>
  <si>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</si>
  <si>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</si>
  <si>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</si>
  <si>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</si>
  <si>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</si>
  <si>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</si>
  <si>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</si>
  <si>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</si>
  <si>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</si>
  <si>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</si>
  <si>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</si>
  <si>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</si>
  <si>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</si>
  <si>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</si>
  <si>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</si>
  <si>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</si>
  <si>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</si>
  <si>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</si>
  <si>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</si>
  <si>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</si>
  <si>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</si>
  <si>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</si>
  <si>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</si>
  <si>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</si>
  <si>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</si>
  <si>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</si>
  <si>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</si>
  <si>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</si>
  <si>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</si>
  <si>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</si>
  <si>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</si>
  <si>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</si>
  <si>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</si>
  <si>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</si>
  <si>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</si>
  <si>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</si>
  <si>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</si>
  <si>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</si>
  <si>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</si>
  <si>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</si>
  <si>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</si>
  <si>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</si>
  <si>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</si>
  <si>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</si>
  <si>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</si>
  <si>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</si>
  <si>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</si>
  <si>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</si>
  <si>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</si>
  <si>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</si>
  <si>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</si>
  <si>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</si>
  <si>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</si>
  <si>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</si>
  <si>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</si>
  <si>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</si>
  <si>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</si>
  <si>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</si>
  <si>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</si>
  <si>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</si>
  <si>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</si>
  <si>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</si>
  <si>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</si>
  <si>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</si>
  <si>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</si>
  <si>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</si>
  <si>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</si>
  <si>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</si>
  <si>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</si>
  <si>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</si>
  <si>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</si>
  <si>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</si>
  <si>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</si>
  <si>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</si>
  <si>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</si>
  <si>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</si>
  <si>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</si>
  <si>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</si>
  <si>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</si>
  <si>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</si>
  <si>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</si>
  <si>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</si>
  <si>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</si>
  <si>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</si>
  <si>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</si>
  <si>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</si>
  <si>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</si>
  <si>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</si>
  <si>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</si>
  <si>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</si>
  <si>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</si>
  <si>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</si>
  <si>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</si>
  <si>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</si>
  <si>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</si>
  <si>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</si>
  <si>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</si>
  <si>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</si>
  <si>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</si>
  <si>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</si>
  <si>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</si>
  <si>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</si>
  <si>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</si>
  <si>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</si>
  <si>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</si>
  <si>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</si>
  <si>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</si>
  <si>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</si>
  <si>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</si>
  <si>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</si>
  <si>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</si>
  <si>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</si>
  <si>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</si>
  <si>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</si>
  <si>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</si>
  <si>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</si>
  <si>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</si>
  <si>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</si>
  <si>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</si>
  <si>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</si>
  <si>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</si>
  <si>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</si>
  <si>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</si>
  <si>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</si>
  <si>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</si>
  <si>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</si>
  <si>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</si>
  <si>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</si>
  <si>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</si>
  <si>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</si>
  <si>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</si>
  <si>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</si>
  <si>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</si>
  <si>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</si>
  <si>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</si>
  <si>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</si>
  <si>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</si>
  <si>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</si>
  <si>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</si>
  <si>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</si>
  <si>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</si>
  <si>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</si>
  <si>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</si>
  <si>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</si>
  <si>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</si>
  <si>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</si>
  <si>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</si>
  <si>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</si>
  <si>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</si>
  <si>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</si>
  <si>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</si>
  <si>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</si>
  <si>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</si>
  <si>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</si>
  <si>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</si>
  <si>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</si>
  <si>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</si>
  <si>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</si>
  <si>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</si>
  <si>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</si>
  <si>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</si>
  <si>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</si>
  <si>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</si>
  <si>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</si>
  <si>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</si>
  <si>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</si>
  <si>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</si>
  <si>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</si>
  <si>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</si>
  <si>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</si>
  <si>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</si>
  <si>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</si>
  <si>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</si>
  <si>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</si>
  <si>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</si>
  <si>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</si>
  <si>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</si>
  <si>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</si>
  <si>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</si>
  <si>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</si>
  <si>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</si>
  <si>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</si>
  <si>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</si>
  <si>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</si>
  <si>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</si>
  <si>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</si>
  <si>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</si>
  <si>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</si>
  <si>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</si>
  <si>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</si>
  <si>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</si>
  <si>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</si>
  <si>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</si>
  <si>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</si>
  <si>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</si>
  <si>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</si>
  <si>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</si>
  <si>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</si>
  <si>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</si>
  <si>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</si>
  <si>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</si>
  <si>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</si>
  <si>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</si>
  <si>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</si>
  <si>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</si>
  <si>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</si>
  <si>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</si>
  <si>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</si>
  <si>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</si>
  <si>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</si>
  <si>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</si>
  <si>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</si>
  <si>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</si>
  <si>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</si>
  <si>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</si>
  <si>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</si>
  <si>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</si>
  <si>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</si>
  <si>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</si>
  <si>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</si>
  <si>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</si>
  <si>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</si>
  <si>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</si>
  <si>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</si>
  <si>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</si>
  <si>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</si>
  <si>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</si>
  <si>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</si>
  <si>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</si>
  <si>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</si>
  <si>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</si>
  <si>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</si>
  <si>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</si>
  <si>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</si>
  <si>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</si>
  <si>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</si>
  <si>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</si>
  <si>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</si>
  <si>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</si>
  <si>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</si>
  <si>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</si>
  <si>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</si>
  <si>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</si>
  <si>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</si>
  <si>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</si>
  <si>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</si>
  <si>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</si>
  <si>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</si>
  <si>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</si>
  <si>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</si>
  <si>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</si>
  <si>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</si>
  <si>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</si>
  <si>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</si>
  <si>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</si>
  <si>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</si>
  <si>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</si>
  <si>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</si>
  <si>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</si>
  <si>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</si>
  <si>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</si>
  <si>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</si>
  <si>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</si>
  <si>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</si>
  <si>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</si>
  <si>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</si>
  <si>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</si>
  <si>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</si>
  <si>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</si>
  <si>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</si>
  <si>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</si>
  <si>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</si>
  <si>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</si>
  <si>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</si>
  <si>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</si>
  <si>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</si>
  <si>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</si>
  <si>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</si>
  <si>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</si>
  <si>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</si>
  <si>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</si>
  <si>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</si>
  <si>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</si>
  <si>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</si>
  <si>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</si>
  <si>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</si>
  <si>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</si>
  <si>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</si>
  <si>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</si>
  <si>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</si>
  <si>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</si>
  <si>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</si>
  <si>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</si>
  <si>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</si>
  <si>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</si>
  <si>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</si>
  <si>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</si>
  <si>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</si>
  <si>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</si>
  <si>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</si>
  <si>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</si>
  <si>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</si>
  <si>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</si>
  <si>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</si>
  <si>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</si>
  <si>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</si>
  <si>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</si>
  <si>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</si>
  <si>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</si>
  <si>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</si>
  <si>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</si>
  <si>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</si>
  <si>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</si>
  <si>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</si>
  <si>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</si>
  <si>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</si>
  <si>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</si>
  <si>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</si>
  <si>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</si>
  <si>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</si>
  <si>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</si>
  <si>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</si>
  <si>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</si>
  <si>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</si>
  <si>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</si>
  <si>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</si>
  <si>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</si>
  <si>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</si>
  <si>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</si>
  <si>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</si>
  <si>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</si>
  <si>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</si>
  <si>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</si>
  <si>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</si>
  <si>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</si>
  <si>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</si>
  <si>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</si>
  <si>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</si>
  <si>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</si>
  <si>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</si>
  <si>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</si>
  <si>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</si>
  <si>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</si>
  <si>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</si>
  <si>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</si>
  <si>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</si>
  <si>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</si>
  <si>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</si>
  <si>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</si>
  <si>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</si>
  <si>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</si>
  <si>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</si>
  <si>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</si>
  <si>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</si>
  <si>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</si>
  <si>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</si>
  <si>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</si>
  <si>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</si>
  <si>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</si>
  <si>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</si>
  <si>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</si>
  <si>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</si>
  <si>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</si>
  <si>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</si>
  <si>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</si>
  <si>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</si>
  <si>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</si>
  <si>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</si>
  <si>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</si>
  <si>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</si>
  <si>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</si>
  <si>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</si>
  <si>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</si>
  <si>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</si>
  <si>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</si>
  <si>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</si>
  <si>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</si>
  <si>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</si>
  <si>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</si>
  <si>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</si>
  <si>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</si>
  <si>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</si>
  <si>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</si>
  <si>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</si>
  <si>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</si>
  <si>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</si>
  <si>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</si>
  <si>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</si>
  <si>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</si>
  <si>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</si>
  <si>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</si>
  <si>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</si>
  <si>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</si>
  <si>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</si>
  <si>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</si>
  <si>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</si>
  <si>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</si>
  <si>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</si>
  <si>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</si>
  <si>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</si>
  <si>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</si>
  <si>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</si>
  <si>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</si>
  <si>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</si>
  <si>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</si>
  <si>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</si>
  <si>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</si>
  <si>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</si>
  <si>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</si>
  <si>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</si>
  <si>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</si>
  <si>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</si>
  <si>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</si>
  <si>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</si>
  <si>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</si>
  <si>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</si>
  <si>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</si>
  <si>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</si>
  <si>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</si>
  <si>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</si>
  <si>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</si>
  <si>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</si>
  <si>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</si>
  <si>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</si>
  <si>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</si>
  <si>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</si>
  <si>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</si>
  <si>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</si>
  <si>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</si>
  <si>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</si>
  <si>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</si>
  <si>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</si>
  <si>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</si>
  <si>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</si>
  <si>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</si>
  <si>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</si>
  <si>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</si>
  <si>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</si>
  <si>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</si>
  <si>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</si>
  <si>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</si>
  <si>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</si>
  <si>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</si>
  <si>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</si>
  <si>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</si>
  <si>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</si>
  <si>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</si>
  <si>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</si>
  <si>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</si>
  <si>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</si>
  <si>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</si>
  <si>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</si>
  <si>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</si>
  <si>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</si>
  <si>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</si>
  <si>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</si>
  <si>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</si>
  <si>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</si>
  <si>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</si>
  <si>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</si>
  <si>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</si>
  <si>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</si>
  <si>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</si>
  <si>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</si>
  <si>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</si>
  <si>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</si>
  <si>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</si>
  <si>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</si>
  <si>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</si>
  <si>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</si>
  <si>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</si>
  <si>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</si>
  <si>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</si>
  <si>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</si>
  <si>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</si>
  <si>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</si>
  <si>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</si>
  <si>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</si>
  <si>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</si>
  <si>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</si>
  <si>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</si>
  <si>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</si>
  <si>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</si>
  <si>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</si>
  <si>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</si>
  <si>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</si>
  <si>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</si>
  <si>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</si>
  <si>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</si>
  <si>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</si>
  <si>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</si>
  <si>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</si>
  <si>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</si>
  <si>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</si>
  <si>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</si>
  <si>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</si>
  <si>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</si>
  <si>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</si>
  <si>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</si>
  <si>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</si>
  <si>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</si>
  <si>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</si>
  <si>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</si>
  <si>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</si>
  <si>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</si>
  <si>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</si>
  <si>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</si>
  <si>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</si>
  <si>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</si>
  <si>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</si>
  <si>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</si>
  <si>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</si>
  <si>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</si>
  <si>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</si>
  <si>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</si>
  <si>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</si>
  <si>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</si>
  <si>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</si>
  <si>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</si>
  <si>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</si>
  <si>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</si>
  <si>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</si>
  <si>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</si>
  <si>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</si>
  <si>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</si>
  <si>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</si>
  <si>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</si>
  <si>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</si>
  <si>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</si>
  <si>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</si>
  <si>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</si>
  <si>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</si>
  <si>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</si>
  <si>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</si>
  <si>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</si>
  <si>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</si>
  <si>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</si>
  <si>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</si>
  <si>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</si>
  <si>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</si>
  <si>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</si>
  <si>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</si>
  <si>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</si>
  <si>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</si>
  <si>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</si>
  <si>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</si>
  <si>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</si>
  <si>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</si>
  <si>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</si>
  <si>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</si>
  <si>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</si>
  <si>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</si>
  <si>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</si>
  <si>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</si>
  <si>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</si>
  <si>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</si>
  <si>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</si>
  <si>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</si>
  <si>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</si>
  <si>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</si>
  <si>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</si>
  <si>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</si>
  <si>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</si>
  <si>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</si>
  <si>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</si>
  <si>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</si>
  <si>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</si>
  <si>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</si>
  <si>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</si>
  <si>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</si>
  <si>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</si>
  <si>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</si>
  <si>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</si>
  <si>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</si>
  <si>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</si>
  <si>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</si>
  <si>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</si>
  <si>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</si>
  <si>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</si>
  <si>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</si>
  <si>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</si>
  <si>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</si>
  <si>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</si>
  <si>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</si>
  <si>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</si>
  <si>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</si>
  <si>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</si>
  <si>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</si>
  <si>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</si>
  <si>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</si>
  <si>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</si>
  <si>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</si>
  <si>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</si>
  <si>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</si>
  <si>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</si>
  <si>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</si>
  <si>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</si>
  <si>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</si>
  <si>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</si>
  <si>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</si>
  <si>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</si>
  <si>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</si>
  <si>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</si>
  <si>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</si>
  <si>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</si>
  <si>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</si>
  <si>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</si>
  <si>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</si>
  <si>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</si>
  <si>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</si>
  <si>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</si>
  <si>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</si>
  <si>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</si>
  <si>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</si>
  <si>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</si>
  <si>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</si>
  <si>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</si>
  <si>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</si>
  <si>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</si>
  <si>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</si>
  <si>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</si>
  <si>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</si>
  <si>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</si>
  <si>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</si>
  <si>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</si>
  <si>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</si>
  <si>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</si>
  <si>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</si>
  <si>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</si>
  <si>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</si>
  <si>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</si>
  <si>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</si>
  <si>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</si>
  <si>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</si>
  <si>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</si>
  <si>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</si>
  <si>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</si>
  <si>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</si>
  <si>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</si>
  <si>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</si>
  <si>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</si>
  <si>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</si>
  <si>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</si>
  <si>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</si>
  <si>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</si>
  <si>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</si>
  <si>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</si>
  <si>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</si>
  <si>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</si>
  <si>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</si>
  <si>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</si>
  <si>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</si>
  <si>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</si>
  <si>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</si>
  <si>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</si>
  <si>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</si>
  <si>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</si>
  <si>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</si>
  <si>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</si>
  <si>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</si>
  <si>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</si>
  <si>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</si>
  <si>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</si>
  <si>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</si>
  <si>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</si>
  <si>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</si>
  <si>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</si>
  <si>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</si>
  <si>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</si>
  <si>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</si>
  <si>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</si>
  <si>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</si>
  <si>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</si>
  <si>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</si>
  <si>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</si>
  <si>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</si>
  <si>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</si>
  <si>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</si>
  <si>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</si>
  <si>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</si>
  <si>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</si>
  <si>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</si>
  <si>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</si>
  <si>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</si>
  <si>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</si>
  <si>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</si>
  <si>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</si>
  <si>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</si>
  <si>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</si>
  <si>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</si>
  <si>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</si>
  <si>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</si>
  <si>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</si>
  <si>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</si>
  <si>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</si>
  <si>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</si>
  <si>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</si>
  <si>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</si>
  <si>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</si>
  <si>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</si>
  <si>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</si>
  <si>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</si>
  <si>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</si>
  <si>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</si>
  <si>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</si>
  <si>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</si>
  <si>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</si>
  <si>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</si>
  <si>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</si>
  <si>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</si>
  <si>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</si>
  <si>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</si>
  <si>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</si>
  <si>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</si>
  <si>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</si>
  <si>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</si>
  <si>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</si>
  <si>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</si>
  <si>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</si>
  <si>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</si>
  <si>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</si>
  <si>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</si>
  <si>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</si>
  <si>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</si>
  <si>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</si>
  <si>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</si>
  <si>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</si>
  <si>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</si>
  <si>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</si>
  <si>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</si>
  <si>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</si>
  <si>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</si>
  <si>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</si>
  <si>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</si>
  <si>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</si>
  <si>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</si>
  <si>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</si>
  <si>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</si>
  <si>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</si>
  <si>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</si>
  <si>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</si>
  <si>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</si>
  <si>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</si>
  <si>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</si>
  <si>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</si>
  <si>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</si>
  <si>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</si>
  <si>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</si>
  <si>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</si>
  <si>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</si>
  <si>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</si>
  <si>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</si>
  <si>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</si>
  <si>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</si>
  <si>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</si>
  <si>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</si>
  <si>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</si>
  <si>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</si>
  <si>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</si>
  <si>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</si>
  <si>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</si>
  <si>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</si>
  <si>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</si>
  <si>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</si>
  <si>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</si>
  <si>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</si>
  <si>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</si>
  <si>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</si>
  <si>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</si>
  <si>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</si>
  <si>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</si>
  <si>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</si>
  <si>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</si>
  <si>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</si>
  <si>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</si>
  <si>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</si>
  <si>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</si>
  <si>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</si>
  <si>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</si>
  <si>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</si>
  <si>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</si>
  <si>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</si>
  <si>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</si>
  <si>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</si>
  <si>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</si>
  <si>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</si>
  <si>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</si>
  <si>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</si>
  <si>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</si>
  <si>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</si>
  <si>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</si>
  <si>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</si>
  <si>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</si>
  <si>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</si>
  <si>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</si>
  <si>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</si>
  <si>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</si>
  <si>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</si>
  <si>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</si>
  <si>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</si>
  <si>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</si>
  <si>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</si>
  <si>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</si>
  <si>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</si>
  <si>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</si>
  <si>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</si>
  <si>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</si>
  <si>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</si>
  <si>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</si>
  <si>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</si>
  <si>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</si>
  <si>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</si>
  <si>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</si>
  <si>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</si>
  <si>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</si>
  <si>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</si>
  <si>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</si>
  <si>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</si>
  <si>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</si>
  <si>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</si>
  <si>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</si>
  <si>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</si>
  <si>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</si>
  <si>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</si>
  <si>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</si>
  <si>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</si>
  <si>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</si>
  <si>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</si>
  <si>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</si>
  <si>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</si>
  <si>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</si>
  <si>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</si>
  <si>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</si>
  <si>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</si>
  <si>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</si>
  <si>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</si>
  <si>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</si>
  <si>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</si>
  <si>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</si>
  <si>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</si>
  <si>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</si>
  <si>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</si>
  <si>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</si>
  <si>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</si>
  <si>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</si>
  <si>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</si>
  <si>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</si>
  <si>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</si>
  <si>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</si>
  <si>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</si>
  <si>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</si>
  <si>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</si>
  <si>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</si>
  <si>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</si>
  <si>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</si>
  <si>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</si>
  <si>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</si>
  <si>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</si>
  <si>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</si>
  <si>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</si>
  <si>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</si>
  <si>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</si>
  <si>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</si>
  <si>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</si>
  <si>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</si>
  <si>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</si>
  <si>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</si>
  <si>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</si>
  <si>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</si>
  <si>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</si>
  <si>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</si>
  <si>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</si>
  <si>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</si>
  <si>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</si>
  <si>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</si>
  <si>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</si>
  <si>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</si>
  <si>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</si>
  <si>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</si>
  <si>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</si>
  <si>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</si>
  <si>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</si>
  <si>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</si>
  <si>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</si>
  <si>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</si>
  <si>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</si>
  <si>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</si>
  <si>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</si>
  <si>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</si>
  <si>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</si>
  <si>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</si>
  <si>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</si>
  <si>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</si>
  <si>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</si>
  <si>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</si>
  <si>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</si>
  <si>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</si>
  <si>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</si>
  <si>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</si>
  <si>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</si>
  <si>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</si>
  <si>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</si>
  <si>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</si>
  <si>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</si>
  <si>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</si>
  <si>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</si>
  <si>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</si>
  <si>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</si>
  <si>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</si>
  <si>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</si>
  <si>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</si>
  <si>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</si>
  <si>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</si>
  <si>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</si>
  <si>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</si>
  <si>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</si>
  <si>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</si>
  <si>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</si>
  <si>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</si>
  <si>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</si>
  <si>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</si>
  <si>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</si>
  <si>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</si>
  <si>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</si>
  <si>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</si>
  <si>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</si>
  <si>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</si>
  <si>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</si>
  <si>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</si>
  <si>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</si>
  <si>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</si>
  <si>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</si>
  <si>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</si>
  <si>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</si>
  <si>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</si>
  <si>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</si>
  <si>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</si>
  <si>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</si>
  <si>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</si>
  <si>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</si>
  <si>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</si>
  <si>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</si>
  <si>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</si>
  <si>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</si>
  <si>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</si>
  <si>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</si>
  <si>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</si>
  <si>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</si>
  <si>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</si>
  <si>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</si>
  <si>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</si>
  <si>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</si>
  <si>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</si>
  <si>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</si>
  <si>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</si>
  <si>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</si>
  <si>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</si>
  <si>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</si>
  <si>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</si>
  <si>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</si>
  <si>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</si>
  <si>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</si>
  <si>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</si>
  <si>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</si>
  <si>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</si>
  <si>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</si>
  <si>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</si>
  <si>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</si>
  <si>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</si>
  <si>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</si>
  <si>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</si>
  <si>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</si>
  <si>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</si>
  <si>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</si>
  <si>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</si>
  <si>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</si>
  <si>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</si>
  <si>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</si>
  <si>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</si>
  <si>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</si>
  <si>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</si>
  <si>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</si>
  <si>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</si>
  <si>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</si>
  <si>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</si>
  <si>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</si>
  <si>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</si>
  <si>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</si>
  <si>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</si>
  <si>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</si>
  <si>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</si>
  <si>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</si>
  <si>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</si>
  <si>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</si>
  <si>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</si>
  <si>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</si>
  <si>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</si>
  <si>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</si>
  <si>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</si>
  <si>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</si>
  <si>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</si>
  <si>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</si>
  <si>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</si>
  <si>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</si>
  <si>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</si>
  <si>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</si>
  <si>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</si>
  <si>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</si>
  <si>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</si>
  <si>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</si>
  <si>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</si>
  <si>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</si>
  <si>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</si>
  <si>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</si>
  <si>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</si>
  <si>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</si>
  <si>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</si>
  <si>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</si>
  <si>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</si>
  <si>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</si>
  <si>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</si>
  <si>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</si>
  <si>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</si>
  <si>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</si>
  <si>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</si>
  <si>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</si>
  <si>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</si>
  <si>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</si>
  <si>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</si>
  <si>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</si>
  <si>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</si>
  <si>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</si>
  <si>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</si>
  <si>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</si>
  <si>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</si>
  <si>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</si>
  <si>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</si>
  <si>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</si>
  <si>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</si>
  <si>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</si>
  <si>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</si>
  <si>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</si>
  <si>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</si>
  <si>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</si>
  <si>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</si>
  <si>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</si>
  <si>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</si>
  <si>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</si>
  <si>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</si>
  <si>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</si>
  <si>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</si>
  <si>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</si>
  <si>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</si>
  <si>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</si>
  <si>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</si>
  <si>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</si>
  <si>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</si>
  <si>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</si>
  <si>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</si>
  <si>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</si>
  <si>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</si>
  <si>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</si>
  <si>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</si>
  <si>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</si>
  <si>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</si>
  <si>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</si>
  <si>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</si>
  <si>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</si>
  <si>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</si>
  <si>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</si>
  <si>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</si>
  <si>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</si>
  <si>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</si>
  <si>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</si>
  <si>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</si>
  <si>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</si>
  <si>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</si>
  <si>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</si>
  <si>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</si>
  <si>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</si>
  <si>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</si>
  <si>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</si>
  <si>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</si>
  <si>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</si>
  <si>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</si>
  <si>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</si>
  <si>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</si>
  <si>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</si>
  <si>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</si>
  <si>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</si>
  <si>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</si>
  <si>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</si>
  <si>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</si>
  <si>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</si>
  <si>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</si>
  <si>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</si>
  <si>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</si>
  <si>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</si>
  <si>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</si>
  <si>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</si>
  <si>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</si>
  <si>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</si>
  <si>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</si>
  <si>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</si>
  <si>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</si>
  <si>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</si>
  <si>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</si>
  <si>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</si>
  <si>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</si>
  <si>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</si>
  <si>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</si>
  <si>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</si>
  <si>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</si>
  <si>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</si>
  <si>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</si>
  <si>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</si>
  <si>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</si>
  <si>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</si>
  <si>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</si>
  <si>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</si>
  <si>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</si>
  <si>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</si>
  <si>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</si>
  <si>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</si>
  <si>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</si>
  <si>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</si>
  <si>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</si>
  <si>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</si>
  <si>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</si>
  <si>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</si>
  <si>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</si>
  <si>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</si>
  <si>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</si>
  <si>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</si>
  <si>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</si>
  <si>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</si>
  <si>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</si>
  <si>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</si>
  <si>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</si>
  <si>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</si>
  <si>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</si>
  <si>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</si>
  <si>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</si>
  <si>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</si>
  <si>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</si>
  <si>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</si>
  <si>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</si>
  <si>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</si>
  <si>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</si>
  <si>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</si>
  <si>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</si>
  <si>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</si>
  <si>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</si>
  <si>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</si>
  <si>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</si>
  <si>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</si>
  <si>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</si>
  <si>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</si>
  <si>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</si>
  <si>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</si>
  <si>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</si>
  <si>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</si>
  <si>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</si>
  <si>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</si>
  <si>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</si>
  <si>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</si>
  <si>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</si>
  <si>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</si>
  <si>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</si>
  <si>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</si>
  <si>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</si>
  <si>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</si>
  <si>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</si>
  <si>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</si>
  <si>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</si>
  <si>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</si>
  <si>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</si>
  <si>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</si>
  <si>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</si>
  <si>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</si>
  <si>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</si>
  <si>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</si>
  <si>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</si>
  <si>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</si>
  <si>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</si>
  <si>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</si>
  <si>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</si>
  <si>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</si>
  <si>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</si>
  <si>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</si>
  <si>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</si>
  <si>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</si>
  <si>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</si>
  <si>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</si>
  <si>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</si>
  <si>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</si>
  <si>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</si>
  <si>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</si>
  <si>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</si>
  <si>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</si>
  <si>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</si>
  <si>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</si>
  <si>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</si>
  <si>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</si>
  <si>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</si>
  <si>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</si>
  <si>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</si>
  <si>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</si>
  <si>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</si>
  <si>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</si>
  <si>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</si>
  <si>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</si>
  <si>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</si>
  <si>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</si>
  <si>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</si>
  <si>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</si>
  <si>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</si>
  <si>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</si>
  <si>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</si>
  <si>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</si>
  <si>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</si>
  <si>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</si>
  <si>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</si>
  <si>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</si>
  <si>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</si>
  <si>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</si>
  <si>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</si>
  <si>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</si>
  <si>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</si>
  <si>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</si>
  <si>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</si>
  <si>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</si>
  <si>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</si>
  <si>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</si>
  <si>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</si>
  <si>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</si>
  <si>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</si>
  <si>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</si>
  <si>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</si>
  <si>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</si>
  <si>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</si>
  <si>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</si>
  <si>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</si>
  <si>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</si>
  <si>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</si>
  <si>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</si>
  <si>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</si>
  <si>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</si>
  <si>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</si>
  <si>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</si>
  <si>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</si>
  <si>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</si>
  <si>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</si>
  <si>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</si>
  <si>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</si>
  <si>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</si>
  <si>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</si>
  <si>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</si>
  <si>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</si>
  <si>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</si>
  <si>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</si>
  <si>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</si>
  <si>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</si>
  <si>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</si>
  <si>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</si>
  <si>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</si>
  <si>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</si>
  <si>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</si>
  <si>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</si>
  <si>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</si>
  <si>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</si>
  <si>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</si>
  <si>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</si>
  <si>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</si>
  <si>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</si>
  <si>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</si>
  <si>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</si>
  <si>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</si>
  <si>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</si>
  <si>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</si>
  <si>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</si>
  <si>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</si>
  <si>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</si>
  <si>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</si>
  <si>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</si>
  <si>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</si>
  <si>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</si>
  <si>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</si>
  <si>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</si>
  <si>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</si>
  <si>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</si>
  <si>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</si>
  <si>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</si>
  <si>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</si>
  <si>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</si>
  <si>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</si>
  <si>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</si>
  <si>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</si>
  <si>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</si>
  <si>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</si>
  <si>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</si>
  <si>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</si>
  <si>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</si>
  <si>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</si>
  <si>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</si>
  <si>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</si>
  <si>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</si>
  <si>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</si>
  <si>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</si>
  <si>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</si>
  <si>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</si>
  <si>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</si>
  <si>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</si>
  <si>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</si>
  <si>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</si>
  <si>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</si>
  <si>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</si>
  <si>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</si>
  <si>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</si>
  <si>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</si>
  <si>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</si>
  <si>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</si>
  <si>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</si>
  <si>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</si>
  <si>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</si>
  <si>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</si>
  <si>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</si>
  <si>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</si>
  <si>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</si>
  <si>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</si>
  <si>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</si>
  <si>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</si>
  <si>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</si>
  <si>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</si>
  <si>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</si>
  <si>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</si>
  <si>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</si>
  <si>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</si>
  <si>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</si>
  <si>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</si>
  <si>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</si>
  <si>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</si>
  <si>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</si>
  <si>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</si>
  <si>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</si>
  <si>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</si>
  <si>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</si>
  <si>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</si>
  <si>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</si>
  <si>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</si>
  <si>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</si>
  <si>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</si>
  <si>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</si>
  <si>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</si>
  <si>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</si>
  <si>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</si>
  <si>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</si>
  <si>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</si>
  <si>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</si>
  <si>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</si>
  <si>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</si>
  <si>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</si>
  <si>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</si>
  <si>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</si>
  <si>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</si>
  <si>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</si>
  <si>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</si>
  <si>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</si>
  <si>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</si>
  <si>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</si>
  <si>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</si>
  <si>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</si>
  <si>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</si>
  <si>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</si>
  <si>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</si>
  <si>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</si>
  <si>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</si>
  <si>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</si>
  <si>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</si>
  <si>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</si>
  <si>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</si>
  <si>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</si>
  <si>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</si>
  <si>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</si>
  <si>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</si>
  <si>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</si>
  <si>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</si>
  <si>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</si>
  <si>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</si>
  <si>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</si>
  <si>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</si>
  <si>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</si>
  <si>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</si>
  <si>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</si>
  <si>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</si>
  <si>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</si>
  <si>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</si>
  <si>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</si>
  <si>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</si>
  <si>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</si>
  <si>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</si>
  <si>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</si>
  <si>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</si>
  <si>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</si>
  <si>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</si>
  <si>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</si>
  <si>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</si>
  <si>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</si>
  <si>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</si>
  <si>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</si>
  <si>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</si>
  <si>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</si>
  <si>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</si>
  <si>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</si>
  <si>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</si>
  <si>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</si>
  <si>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</si>
  <si>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</si>
  <si>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</si>
  <si>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</si>
  <si>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</si>
  <si>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</si>
  <si>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</si>
  <si>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</si>
  <si>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</si>
  <si>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</si>
  <si>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</si>
  <si>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</si>
  <si>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</si>
  <si>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</si>
  <si>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</si>
  <si>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</si>
  <si>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</si>
  <si>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</si>
  <si>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</si>
  <si>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</si>
  <si>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</si>
  <si>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</si>
  <si>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</si>
  <si>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</si>
  <si>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</si>
  <si>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</si>
  <si>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</si>
  <si>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</si>
  <si>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</si>
  <si>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</si>
  <si>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</si>
  <si>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</si>
  <si>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</si>
  <si>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</si>
  <si>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</si>
  <si>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</si>
  <si>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</si>
  <si>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</si>
  <si>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</si>
  <si>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</si>
  <si>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</si>
  <si>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</si>
  <si>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</si>
  <si>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</si>
  <si>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</si>
  <si>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</si>
  <si>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</si>
  <si>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</si>
  <si>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</si>
  <si>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</si>
  <si>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</si>
  <si>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</si>
  <si>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</si>
  <si>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</si>
  <si>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</si>
  <si>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</si>
  <si>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</si>
  <si>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</si>
  <si>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</si>
  <si>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</si>
  <si>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</si>
  <si>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</si>
  <si>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</si>
  <si>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</si>
  <si>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</si>
  <si>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</si>
  <si>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</si>
  <si>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</si>
  <si>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</si>
  <si>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</si>
  <si>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</si>
  <si>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</si>
  <si>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</si>
  <si>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</si>
  <si>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</si>
  <si>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</si>
  <si>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</si>
  <si>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</si>
  <si>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</si>
  <si>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</si>
  <si>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</si>
  <si>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</si>
  <si>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</si>
  <si>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</si>
  <si>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</si>
  <si>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</si>
  <si>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</si>
  <si>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</si>
  <si>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</si>
  <si>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</si>
  <si>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</si>
  <si>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</si>
  <si>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</si>
  <si>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</si>
  <si>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</si>
  <si>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</si>
  <si>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</si>
  <si>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</si>
  <si>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</si>
  <si>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</si>
  <si>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</si>
  <si>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</si>
  <si>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</si>
  <si>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</si>
  <si>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</si>
  <si>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</si>
  <si>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</si>
  <si>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</si>
  <si>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</si>
  <si>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</si>
  <si>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</si>
  <si>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</si>
  <si>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</si>
  <si>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</si>
  <si>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</si>
  <si>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</si>
  <si>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</si>
  <si>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</si>
  <si>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</si>
  <si>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</si>
  <si>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</si>
  <si>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</si>
  <si>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</si>
  <si>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</si>
  <si>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</si>
  <si>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</si>
  <si>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</si>
  <si>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</si>
  <si>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</si>
  <si>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</si>
  <si>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</si>
  <si>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</si>
  <si>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</si>
  <si>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</si>
  <si>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</si>
  <si>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</si>
  <si>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</si>
  <si>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</si>
  <si>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</si>
  <si>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</si>
  <si>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</si>
  <si>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</si>
  <si>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</si>
  <si>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</si>
  <si>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</si>
  <si>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</si>
  <si>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</si>
  <si>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</si>
  <si>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</si>
  <si>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</si>
  <si>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</si>
  <si>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</si>
  <si>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</si>
  <si>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</si>
  <si>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</si>
  <si>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</si>
  <si>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</si>
  <si>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</si>
  <si>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</si>
  <si>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</si>
  <si>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</si>
  <si>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</si>
  <si>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</si>
  <si>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</si>
  <si>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</si>
  <si>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</si>
  <si>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</si>
  <si>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</si>
  <si>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</si>
  <si>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</si>
  <si>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</si>
  <si>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</si>
  <si>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</si>
  <si>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</si>
  <si>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</si>
  <si>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</si>
  <si>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</si>
  <si>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</si>
  <si>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</si>
  <si>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</si>
  <si>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</si>
  <si>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</si>
  <si>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</si>
  <si>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</si>
  <si>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</si>
  <si>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</si>
  <si>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</si>
  <si>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</si>
  <si>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</si>
  <si>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</si>
  <si>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</si>
  <si>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</si>
  <si>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</si>
  <si>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</si>
  <si>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</si>
  <si>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</si>
  <si>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</si>
  <si>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</si>
  <si>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</si>
  <si>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</si>
  <si>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</si>
  <si>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</si>
  <si>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</si>
  <si>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</si>
  <si>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</si>
  <si>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</si>
  <si>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</si>
  <si>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</si>
  <si>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</si>
  <si>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</si>
  <si>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</si>
  <si>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</si>
  <si>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</si>
  <si>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</si>
  <si>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</si>
  <si>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</si>
  <si>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</si>
  <si>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</si>
  <si>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</si>
  <si>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</si>
  <si>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</si>
  <si>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</si>
  <si>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</si>
  <si>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</si>
  <si>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</si>
  <si>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</si>
  <si>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</si>
  <si>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</si>
  <si>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</si>
  <si>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</si>
  <si>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</si>
  <si>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</si>
  <si>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</si>
  <si>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</si>
  <si>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</si>
  <si>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</si>
  <si>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</si>
  <si>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</si>
  <si>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</si>
  <si>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</si>
  <si>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</si>
  <si>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</si>
  <si>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</si>
  <si>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</si>
  <si>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</si>
  <si>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</si>
  <si>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</si>
  <si>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</si>
  <si>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</si>
  <si>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</si>
  <si>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</si>
  <si>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</si>
  <si>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</si>
  <si>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</si>
  <si>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</si>
  <si>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</si>
  <si>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</si>
  <si>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</si>
  <si>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</si>
  <si>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</si>
  <si>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</si>
  <si>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</si>
  <si>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</si>
  <si>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</si>
  <si>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</si>
  <si>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</si>
  <si>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</si>
  <si>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</si>
  <si>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</si>
  <si>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</si>
  <si>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</si>
  <si>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</si>
  <si>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</si>
  <si>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</si>
  <si>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</si>
  <si>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</si>
  <si>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</si>
  <si>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</si>
  <si>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</si>
  <si>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</si>
  <si>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</si>
  <si>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</si>
  <si>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</si>
  <si>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</si>
  <si>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</si>
  <si>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</si>
  <si>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</si>
  <si>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</si>
  <si>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</si>
  <si>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</si>
  <si>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</si>
  <si>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</si>
  <si>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</si>
  <si>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</si>
  <si>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</si>
  <si>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</si>
  <si>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</si>
  <si>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</si>
  <si>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</si>
  <si>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</si>
  <si>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</si>
  <si>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</si>
  <si>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</si>
  <si>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</si>
  <si>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</si>
  <si>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</si>
  <si>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</si>
  <si>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</si>
  <si>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</si>
  <si>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</si>
  <si>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</si>
  <si>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</si>
  <si>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</si>
  <si>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</si>
  <si>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</si>
  <si>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</si>
  <si>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</si>
  <si>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</si>
  <si>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</si>
  <si>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</si>
  <si>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</si>
  <si>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</si>
  <si>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</si>
  <si>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</si>
  <si>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</si>
  <si>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</si>
  <si>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</si>
  <si>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</si>
  <si>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</si>
  <si>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</si>
  <si>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</si>
  <si>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</si>
  <si>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</si>
  <si>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</si>
  <si>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</si>
  <si>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</si>
  <si>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</si>
  <si>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</si>
  <si>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</si>
  <si>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</si>
  <si>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</si>
  <si>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</si>
  <si>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</si>
  <si>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</si>
  <si>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</si>
  <si>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</si>
  <si>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</si>
  <si>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</si>
  <si>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</si>
  <si>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</si>
  <si>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</si>
  <si>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</si>
  <si>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</si>
  <si>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</si>
  <si>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</si>
  <si>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</si>
  <si>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</si>
  <si>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</si>
  <si>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</si>
  <si>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</si>
  <si>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</si>
  <si>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</si>
  <si>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</si>
  <si>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</si>
  <si>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</si>
  <si>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</si>
  <si>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</si>
  <si>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</si>
  <si>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</si>
  <si>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</si>
  <si>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</si>
  <si>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</si>
  <si>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</si>
  <si>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</si>
  <si>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</si>
  <si>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</si>
  <si>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</si>
  <si>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</si>
  <si>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</si>
  <si>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</si>
  <si>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</si>
  <si>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</si>
  <si>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</si>
  <si>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</si>
  <si>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</si>
  <si>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</si>
  <si>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</si>
  <si>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</si>
  <si>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</si>
  <si>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</si>
  <si>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</si>
  <si>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</si>
  <si>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</si>
  <si>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</si>
  <si>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</si>
  <si>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</si>
  <si>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</si>
  <si>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</si>
  <si>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</si>
  <si>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</si>
  <si>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</si>
  <si>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</si>
  <si>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</si>
  <si>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</si>
  <si>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</si>
  <si>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</si>
  <si>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</si>
  <si>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</si>
  <si>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</si>
  <si>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</si>
  <si>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</si>
  <si>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</si>
  <si>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</si>
  <si>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</si>
  <si>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</si>
  <si>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</si>
  <si>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</si>
  <si>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</si>
  <si>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</si>
  <si>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</si>
  <si>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</si>
  <si>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</si>
  <si>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</si>
  <si>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</si>
  <si>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</si>
  <si>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</si>
  <si>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</si>
  <si>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</si>
  <si>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</si>
  <si>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</si>
  <si>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</si>
  <si>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</si>
  <si>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</si>
  <si>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</si>
  <si>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</si>
  <si>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</si>
  <si>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</si>
  <si>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</si>
  <si>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</si>
  <si>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</si>
  <si>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</si>
  <si>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</si>
  <si>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</si>
  <si>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</si>
  <si>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</si>
  <si>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</si>
  <si>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</si>
  <si>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</si>
  <si>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</si>
  <si>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</si>
  <si>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</si>
  <si>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</si>
  <si>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</si>
  <si>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</si>
  <si>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</si>
  <si>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</si>
  <si>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</si>
  <si>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</si>
  <si>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</si>
  <si>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</si>
  <si>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</si>
  <si>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</si>
  <si>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</si>
  <si>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</si>
  <si>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</si>
  <si>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</si>
  <si>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</si>
  <si>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</si>
  <si>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</si>
  <si>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</si>
  <si>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</si>
  <si>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</si>
  <si>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</si>
  <si>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</si>
  <si>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</si>
  <si>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</si>
  <si>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</si>
  <si>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</si>
  <si>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</si>
  <si>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</si>
  <si>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</si>
  <si>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</si>
  <si>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</si>
  <si>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</si>
  <si>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</si>
  <si>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</si>
  <si>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</si>
  <si>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</si>
  <si>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</si>
  <si>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</si>
  <si>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</si>
  <si>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</si>
  <si>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</si>
  <si>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</si>
  <si>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</si>
  <si>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</si>
  <si>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</si>
  <si>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</si>
  <si>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</si>
  <si>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</si>
  <si>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</si>
  <si>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</si>
  <si>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</si>
  <si>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</si>
  <si>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</si>
  <si>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</si>
  <si>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</si>
  <si>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</si>
  <si>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</si>
  <si>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</si>
  <si>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</si>
  <si>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</si>
  <si>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</si>
  <si>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</si>
  <si>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</si>
  <si>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</si>
  <si>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</si>
  <si>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</si>
  <si>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</si>
  <si>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</si>
  <si>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</si>
  <si>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</si>
  <si>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</si>
  <si>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</si>
  <si>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</si>
  <si>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</si>
  <si>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</si>
  <si>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</si>
  <si>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</si>
  <si>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</si>
  <si>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</si>
  <si>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</si>
  <si>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</si>
  <si>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</si>
  <si>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</si>
  <si>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</si>
  <si>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</si>
  <si>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</si>
  <si>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</si>
  <si>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</si>
  <si>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</si>
  <si>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</si>
  <si>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</si>
  <si>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</si>
  <si>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</si>
  <si>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</si>
  <si>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</si>
  <si>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</si>
  <si>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</si>
  <si>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</si>
  <si>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</si>
  <si>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</si>
  <si>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</si>
  <si>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</si>
  <si>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</si>
  <si>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</si>
  <si>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</si>
  <si>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</si>
  <si>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</si>
  <si>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</si>
  <si>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</si>
  <si>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</si>
  <si>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</si>
  <si>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</si>
  <si>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</si>
  <si>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</si>
  <si>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</si>
  <si>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</si>
  <si>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</si>
  <si>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</si>
  <si>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</si>
  <si>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</si>
  <si>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</si>
  <si>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</si>
  <si>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</si>
  <si>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</si>
  <si>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</si>
  <si>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</si>
  <si>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</si>
  <si>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</si>
  <si>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</si>
  <si>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</si>
  <si>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</si>
  <si>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</si>
  <si>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</si>
  <si>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</si>
  <si>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</si>
  <si>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</si>
  <si>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</si>
  <si>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</si>
  <si>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</si>
  <si>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</si>
  <si>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</si>
  <si>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</si>
  <si>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</si>
  <si>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</si>
  <si>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</si>
  <si>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</si>
  <si>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</si>
  <si>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</si>
  <si>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</si>
  <si>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</si>
  <si>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</si>
  <si>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</si>
  <si>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</si>
  <si>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</si>
  <si>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</si>
  <si>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</si>
  <si>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</si>
  <si>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</si>
  <si>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</si>
  <si>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</si>
  <si>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</si>
  <si>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</si>
  <si>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</si>
  <si>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</si>
  <si>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</si>
  <si>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</si>
  <si>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</si>
  <si>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</si>
  <si>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</si>
  <si>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</si>
  <si>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</si>
  <si>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</si>
  <si>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</si>
  <si>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</si>
  <si>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</si>
  <si>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</si>
  <si>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</si>
  <si>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</si>
  <si>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</si>
  <si>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</si>
  <si>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</si>
  <si>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</si>
  <si>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</si>
  <si>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</si>
  <si>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</si>
  <si>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</si>
  <si>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</si>
  <si>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</si>
  <si>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</si>
  <si>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</si>
  <si>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</si>
  <si>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</si>
  <si>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</si>
  <si>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</si>
  <si>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</si>
  <si>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</si>
  <si>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</si>
  <si>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</si>
  <si>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</si>
  <si>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</si>
  <si>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</si>
  <si>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</si>
  <si>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</si>
  <si>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</si>
  <si>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</si>
  <si>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</si>
  <si>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</si>
  <si>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</si>
  <si>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</si>
  <si>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</si>
  <si>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</si>
  <si>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</si>
  <si>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</si>
  <si>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</si>
  <si>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</si>
  <si>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</si>
  <si>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</si>
  <si>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</si>
  <si>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</si>
  <si>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</si>
  <si>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</si>
  <si>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</si>
  <si>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</si>
  <si>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</si>
  <si>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</si>
  <si>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</si>
  <si>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</si>
  <si>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</si>
  <si>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</si>
  <si>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</si>
  <si>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</si>
  <si>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</si>
  <si>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</si>
  <si>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</si>
  <si>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</si>
  <si>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</si>
  <si>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</si>
  <si>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</si>
  <si>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</si>
  <si>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</si>
  <si>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</si>
  <si>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</si>
  <si>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</si>
  <si>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</si>
  <si>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</si>
  <si>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</si>
  <si>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</si>
  <si>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</si>
  <si>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</si>
  <si>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</si>
  <si>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</si>
  <si>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</si>
  <si>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</si>
  <si>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</si>
  <si>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</si>
  <si>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</si>
  <si>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</si>
  <si>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</si>
  <si>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</si>
  <si>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</si>
  <si>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</si>
  <si>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</si>
  <si>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</si>
  <si>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</si>
  <si>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</si>
  <si>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</si>
  <si>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</si>
  <si>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</si>
  <si>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</si>
  <si>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</si>
  <si>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</si>
  <si>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</si>
  <si>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</si>
  <si>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</si>
  <si>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</si>
  <si>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</si>
  <si>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</si>
  <si>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</si>
  <si>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</si>
  <si>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</si>
  <si>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</si>
  <si>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</si>
  <si>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</si>
  <si>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</si>
  <si>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</si>
  <si>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</si>
  <si>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</si>
  <si>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</si>
  <si>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</si>
  <si>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</si>
  <si>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</si>
  <si>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</si>
  <si>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</si>
  <si>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</si>
  <si>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</si>
  <si>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</si>
  <si>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</si>
  <si>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</si>
  <si>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</si>
  <si>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</si>
  <si>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</si>
  <si>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</si>
  <si>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</si>
  <si>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</si>
  <si>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</si>
  <si>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</si>
  <si>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</si>
  <si>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</si>
  <si>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</si>
  <si>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</si>
  <si>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</si>
  <si>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</si>
  <si>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</si>
  <si>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</si>
  <si>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</si>
  <si>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</si>
  <si>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</si>
  <si>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</si>
  <si>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</si>
  <si>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</si>
  <si>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</si>
  <si>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</si>
  <si>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</si>
  <si>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</si>
  <si>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</si>
  <si>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</si>
  <si>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</si>
  <si>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</si>
  <si>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</si>
  <si>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</si>
  <si>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</si>
  <si>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</si>
  <si>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</si>
  <si>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</si>
  <si>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</si>
  <si>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</si>
  <si>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</si>
  <si>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</si>
  <si>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</si>
  <si>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</si>
  <si>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</si>
  <si>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</si>
  <si>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</si>
  <si>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</si>
  <si>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</si>
  <si>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</si>
  <si>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</si>
  <si>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</si>
  <si>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</si>
  <si>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</si>
  <si>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</si>
  <si>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</si>
  <si>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</si>
  <si>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</si>
  <si>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</si>
  <si>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</si>
  <si>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</si>
  <si>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</si>
  <si>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</si>
  <si>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</si>
  <si>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</si>
  <si>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</si>
  <si>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</si>
  <si>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</si>
  <si>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</si>
  <si>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</si>
  <si>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</si>
  <si>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</si>
  <si>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</si>
  <si>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</si>
  <si>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</si>
  <si>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</si>
  <si>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</si>
  <si>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</si>
  <si>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</si>
  <si>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</si>
  <si>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</si>
  <si>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</si>
  <si>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</si>
  <si>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</si>
  <si>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</si>
  <si>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</si>
  <si>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</si>
  <si>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</si>
  <si>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</si>
  <si>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</si>
  <si>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</si>
  <si>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</si>
  <si>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</si>
  <si>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</si>
  <si>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</si>
  <si>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</si>
  <si>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</si>
  <si>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</si>
  <si>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</si>
  <si>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</si>
  <si>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</si>
  <si>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</si>
  <si>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</si>
  <si>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</si>
  <si>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</si>
  <si>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</si>
  <si>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</si>
  <si>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</si>
  <si>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</si>
  <si>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</si>
  <si>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</si>
  <si>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</si>
  <si>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</si>
  <si>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</si>
  <si>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</si>
  <si>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</si>
  <si>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</si>
  <si>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</si>
  <si>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</si>
  <si>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</si>
  <si>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</si>
  <si>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</si>
  <si>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</si>
  <si>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</si>
  <si>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</si>
  <si>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</si>
  <si>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</si>
  <si>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</si>
  <si>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</si>
  <si>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</si>
  <si>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</si>
  <si>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</si>
  <si>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</si>
  <si>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</si>
  <si>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</si>
  <si>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</si>
  <si>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</si>
  <si>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</si>
  <si>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</si>
  <si>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</si>
  <si>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</si>
  <si>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</si>
  <si>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</si>
  <si>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</si>
  <si>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</si>
  <si>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</si>
  <si>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</si>
  <si>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</si>
  <si>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</si>
  <si>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</si>
  <si>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</si>
  <si>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</si>
  <si>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</si>
  <si>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</si>
  <si>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</si>
  <si>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</si>
  <si>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</si>
  <si>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</si>
  <si>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</si>
  <si>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</si>
  <si>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</si>
  <si>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</si>
  <si>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</si>
  <si>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</si>
  <si>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</si>
  <si>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</si>
  <si>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</si>
  <si>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</si>
  <si>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</si>
  <si>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</si>
  <si>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</si>
  <si>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</si>
  <si>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</si>
  <si>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</si>
  <si>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</si>
  <si>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</si>
  <si>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</si>
  <si>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</si>
  <si>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</si>
  <si>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</si>
  <si>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</si>
  <si>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</si>
  <si>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</si>
  <si>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</si>
  <si>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</si>
  <si>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</si>
  <si>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</si>
  <si>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</si>
  <si>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</si>
  <si>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</si>
  <si>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</si>
  <si>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</si>
  <si>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</si>
  <si>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</si>
  <si>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</si>
  <si>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</si>
  <si>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</si>
  <si>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</si>
  <si>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</si>
  <si>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</si>
  <si>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</si>
  <si>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</si>
  <si>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</si>
  <si>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</si>
  <si>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</si>
  <si>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</si>
  <si>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</si>
  <si>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</si>
  <si>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</si>
  <si>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</si>
  <si>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</si>
  <si>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</si>
  <si>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</si>
  <si>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</si>
  <si>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</si>
  <si>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</si>
  <si>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</si>
  <si>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</si>
  <si>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</si>
  <si>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</si>
  <si>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</si>
  <si>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</si>
  <si>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</si>
  <si>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</si>
  <si>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</si>
  <si>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</si>
  <si>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</si>
  <si>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</si>
  <si>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</si>
  <si>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</si>
  <si>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</si>
  <si>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</si>
  <si>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</si>
  <si>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</si>
  <si>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</si>
  <si>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</si>
  <si>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</si>
  <si>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</si>
  <si>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</si>
  <si>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</si>
  <si>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</si>
  <si>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</si>
  <si>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</si>
  <si>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</si>
  <si>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</si>
  <si>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</si>
  <si>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</si>
  <si>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</si>
  <si>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</si>
  <si>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</si>
  <si>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</si>
  <si>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</si>
  <si>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</si>
  <si>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</si>
  <si>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</si>
  <si>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</si>
  <si>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</si>
  <si>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</si>
  <si>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</si>
  <si>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</si>
  <si>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</si>
  <si>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</si>
  <si>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</si>
  <si>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</si>
  <si>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</si>
  <si>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</si>
  <si>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</si>
  <si>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</si>
  <si>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</si>
  <si>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</si>
  <si>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</si>
  <si>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</si>
  <si>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</si>
  <si>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</si>
  <si>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</si>
  <si>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</si>
  <si>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</si>
  <si>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</si>
  <si>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</si>
  <si>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</si>
  <si>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</si>
  <si>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</si>
  <si>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</si>
  <si>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</si>
  <si>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</si>
  <si>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</si>
  <si>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</si>
  <si>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</si>
  <si>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</si>
  <si>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</si>
  <si>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</si>
  <si>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</si>
  <si>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</si>
  <si>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</si>
  <si>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</si>
  <si>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</si>
  <si>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</si>
  <si>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</si>
  <si>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</si>
  <si>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</si>
  <si>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</si>
  <si>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</si>
  <si>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</si>
  <si>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</si>
  <si>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</si>
  <si>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</si>
  <si>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</si>
  <si>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</si>
  <si>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</si>
  <si>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</si>
  <si>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</si>
  <si>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</si>
  <si>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</si>
  <si>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</si>
  <si>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</si>
  <si>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</si>
  <si>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</si>
  <si>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</si>
  <si>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</si>
  <si>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</si>
  <si>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</si>
  <si>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</si>
  <si>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</si>
  <si>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</si>
  <si>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</si>
  <si>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</si>
  <si>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</si>
  <si>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</si>
  <si>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</si>
  <si>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</si>
  <si>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</si>
  <si>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</si>
  <si>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</si>
  <si>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</si>
  <si>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</si>
  <si>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</si>
  <si>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</si>
  <si>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</si>
  <si>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</si>
  <si>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</si>
  <si>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</si>
  <si>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</si>
  <si>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</si>
  <si>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</si>
  <si>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</si>
  <si>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</si>
  <si>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</si>
  <si>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</si>
  <si>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</si>
  <si>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</si>
  <si>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</si>
  <si>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</si>
  <si>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</si>
  <si>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</si>
  <si>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</si>
  <si>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</si>
  <si>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</si>
  <si>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</si>
  <si>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</si>
  <si>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</si>
  <si>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</si>
  <si>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</si>
  <si>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</si>
  <si>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</si>
  <si>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</si>
  <si>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</si>
  <si>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</si>
  <si>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</si>
  <si>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</si>
  <si>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</si>
  <si>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</si>
  <si>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</si>
  <si>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</si>
  <si>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</si>
  <si>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</si>
  <si>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</si>
  <si>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</si>
  <si>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</si>
  <si>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</si>
  <si>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</si>
  <si>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</si>
  <si>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</si>
  <si>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</si>
  <si>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</si>
  <si>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</si>
  <si>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</si>
  <si>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</si>
  <si>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</si>
  <si>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</si>
  <si>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</si>
  <si>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</si>
  <si>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</si>
  <si>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</si>
  <si>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</si>
  <si>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</si>
  <si>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</si>
  <si>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</si>
  <si>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</si>
  <si>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</si>
  <si>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</si>
  <si>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</si>
  <si>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</si>
  <si>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</si>
  <si>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</si>
  <si>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</si>
  <si>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</si>
  <si>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</si>
  <si>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</si>
  <si>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</si>
  <si>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</si>
  <si>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</si>
  <si>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</si>
  <si>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</si>
  <si>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</si>
  <si>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</si>
  <si>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</si>
  <si>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</si>
  <si>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</si>
  <si>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</si>
  <si>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</si>
  <si>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</si>
  <si>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</si>
  <si>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</si>
  <si>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</si>
  <si>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</si>
  <si>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</si>
  <si>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</si>
  <si>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</si>
  <si>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</si>
  <si>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</si>
  <si>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</si>
  <si>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</si>
  <si>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</si>
  <si>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</si>
  <si>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</si>
  <si>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</si>
  <si>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</si>
  <si>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</si>
  <si>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</si>
  <si>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</si>
  <si>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</si>
  <si>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</si>
  <si>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</si>
  <si>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</si>
  <si>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</si>
  <si>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</si>
  <si>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</si>
  <si>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</si>
  <si>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</si>
  <si>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</si>
  <si>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</si>
  <si>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</si>
  <si>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</si>
  <si>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</si>
  <si>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</si>
  <si>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</si>
  <si>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</si>
  <si>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</si>
  <si>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</si>
  <si>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</si>
  <si>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</si>
  <si>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</si>
  <si>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</si>
  <si>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</si>
  <si>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</si>
  <si>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</si>
  <si>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</si>
  <si>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</si>
  <si>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</si>
  <si>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</si>
  <si>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</si>
  <si>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</si>
  <si>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</si>
  <si>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</si>
  <si>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</si>
  <si>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</si>
  <si>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</si>
  <si>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</si>
  <si>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</si>
  <si>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</si>
  <si>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</si>
  <si>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</si>
  <si>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</si>
  <si>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</si>
  <si>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</si>
  <si>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</si>
  <si>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</si>
  <si>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</si>
  <si>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</si>
  <si>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</si>
  <si>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</si>
  <si>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</si>
  <si>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</si>
  <si>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</si>
  <si>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</si>
  <si>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</si>
  <si>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</si>
  <si>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</si>
  <si>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</si>
  <si>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</si>
  <si>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</si>
  <si>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</si>
  <si>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</si>
  <si>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</si>
  <si>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</si>
  <si>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</si>
  <si>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</si>
  <si>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</si>
  <si>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</si>
  <si>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</si>
  <si>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</si>
  <si>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</si>
  <si>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</si>
  <si>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</si>
  <si>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</si>
  <si>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</si>
  <si>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</si>
  <si>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</si>
  <si>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</si>
  <si>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</si>
  <si>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</si>
  <si>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</si>
  <si>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</si>
  <si>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</si>
  <si>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</si>
  <si>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</si>
  <si>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</si>
  <si>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</si>
  <si>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</si>
  <si>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</si>
  <si>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</si>
  <si>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</si>
  <si>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</si>
  <si>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</si>
  <si>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</si>
  <si>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</si>
  <si>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</si>
  <si>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</si>
  <si>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</si>
  <si>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</si>
  <si>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</si>
  <si>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</si>
  <si>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</si>
  <si>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</si>
  <si>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</si>
  <si>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</si>
  <si>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</si>
  <si>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</si>
  <si>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</si>
  <si>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</si>
  <si>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</si>
  <si>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</si>
  <si>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</si>
  <si>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</si>
  <si>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</si>
  <si>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</si>
  <si>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</si>
  <si>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</si>
  <si>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</si>
  <si>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</si>
  <si>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</si>
  <si>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</si>
  <si>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</si>
  <si>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</si>
  <si>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</si>
  <si>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</si>
  <si>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</si>
  <si>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</si>
  <si>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</si>
  <si>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</si>
  <si>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</si>
  <si>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</si>
  <si>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</si>
  <si>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</si>
  <si>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</si>
  <si>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</si>
  <si>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</si>
  <si>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</si>
  <si>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</si>
  <si>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</si>
  <si>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</si>
  <si>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</si>
  <si>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</si>
  <si>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</si>
  <si>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</si>
  <si>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</si>
  <si>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</si>
  <si>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</si>
  <si>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</si>
  <si>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</si>
  <si>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</si>
  <si>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</si>
  <si>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</si>
  <si>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</si>
  <si>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</si>
  <si>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</si>
  <si>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</si>
  <si>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</si>
  <si>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</si>
  <si>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</si>
  <si>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</si>
  <si>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</si>
  <si>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</si>
  <si>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</si>
  <si>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</si>
  <si>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</si>
  <si>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</si>
  <si>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</si>
  <si>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</si>
  <si>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</si>
  <si>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</si>
  <si>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</si>
  <si>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</si>
  <si>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</si>
  <si>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</si>
  <si>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</si>
  <si>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</si>
  <si>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</si>
  <si>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</si>
  <si>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</si>
  <si>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</si>
  <si>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</si>
  <si>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</si>
  <si>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</si>
  <si>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</si>
  <si>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</si>
  <si>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</si>
  <si>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</si>
  <si>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</si>
  <si>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</si>
  <si>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</si>
  <si>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</si>
  <si>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</si>
  <si>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</si>
  <si>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</si>
  <si>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</si>
  <si>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</si>
  <si>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</si>
  <si>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</si>
  <si>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</si>
  <si>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</si>
  <si>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</si>
  <si>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</si>
  <si>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</si>
  <si>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</si>
  <si>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</si>
  <si>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</si>
  <si>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</si>
  <si>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</si>
  <si>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</si>
  <si>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</si>
  <si>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</si>
  <si>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</si>
  <si>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</si>
  <si>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</si>
  <si>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</si>
  <si>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</si>
  <si>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</si>
  <si>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</si>
  <si>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</si>
  <si>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</si>
  <si>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</si>
  <si>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</si>
  <si>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</si>
  <si>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</si>
  <si>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</si>
  <si>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</si>
  <si>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</si>
  <si>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</si>
  <si>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</si>
  <si>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</si>
  <si>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</si>
  <si>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</si>
  <si>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</si>
  <si>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</si>
  <si>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</si>
  <si>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</si>
  <si>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</si>
  <si>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</si>
  <si>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</si>
  <si>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</si>
  <si>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</si>
  <si>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</si>
  <si>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</si>
  <si>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</si>
  <si>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</si>
  <si>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</si>
  <si>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</si>
  <si>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</si>
  <si>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</si>
  <si>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</si>
  <si>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</si>
  <si>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</si>
  <si>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</si>
  <si>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</si>
  <si>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</si>
  <si>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</si>
  <si>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</si>
  <si>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</si>
  <si>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</si>
  <si>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</si>
  <si>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</si>
  <si>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</si>
  <si>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</si>
  <si>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</si>
  <si>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</si>
  <si>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</si>
  <si>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</si>
  <si>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</si>
  <si>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</si>
  <si>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</si>
  <si>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</si>
  <si>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</si>
  <si>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</si>
  <si>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</si>
  <si>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</si>
  <si>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</si>
  <si>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</si>
  <si>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</si>
  <si>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</si>
  <si>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</si>
  <si>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</si>
  <si>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</si>
  <si>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</si>
  <si>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</si>
  <si>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</si>
  <si>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</si>
  <si>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</si>
  <si>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</si>
  <si>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</si>
  <si>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</si>
  <si>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</si>
  <si>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</si>
  <si>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</si>
  <si>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</si>
  <si>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</si>
  <si>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</si>
  <si>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</si>
  <si>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</si>
  <si>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</si>
  <si>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</si>
  <si>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</si>
  <si>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</si>
  <si>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</si>
  <si>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</si>
  <si>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</si>
  <si>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</si>
  <si>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</si>
  <si>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</si>
  <si>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</si>
  <si>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</si>
  <si>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</si>
  <si>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</si>
  <si>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</si>
  <si>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</si>
  <si>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</si>
  <si>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</si>
  <si>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</si>
  <si>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</si>
  <si>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</si>
  <si>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</si>
  <si>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</si>
  <si>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</si>
  <si>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</si>
  <si>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</si>
  <si>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</si>
  <si>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</si>
  <si>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</si>
  <si>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</si>
  <si>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</si>
  <si>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</si>
  <si>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</si>
  <si>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</si>
  <si>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</si>
  <si>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</si>
  <si>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</si>
  <si>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</si>
  <si>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</si>
  <si>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</si>
  <si>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</si>
  <si>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</si>
  <si>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</si>
  <si>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</si>
  <si>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</si>
  <si>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</si>
  <si>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</si>
  <si>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</si>
  <si>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</si>
  <si>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</si>
  <si>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</si>
  <si>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</si>
  <si>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</si>
  <si>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</si>
  <si>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</si>
  <si>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</si>
  <si>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</si>
  <si>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</si>
  <si>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</si>
  <si>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</si>
  <si>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</si>
  <si>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</si>
  <si>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</si>
  <si>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</si>
  <si>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</si>
  <si>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</si>
  <si>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</si>
  <si>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</si>
  <si>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</si>
  <si>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</si>
  <si>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</si>
  <si>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</si>
  <si>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</si>
  <si>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</si>
  <si>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</si>
  <si>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</si>
  <si>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</si>
  <si>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</si>
  <si>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</si>
  <si>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</si>
  <si>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</si>
  <si>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</si>
  <si>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</si>
  <si>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</si>
  <si>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</si>
  <si>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</si>
  <si>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</si>
  <si>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</si>
  <si>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</si>
  <si>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</si>
  <si>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</si>
  <si>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</si>
  <si>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</si>
  <si>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</si>
  <si>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</si>
  <si>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</si>
  <si>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</si>
  <si>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</si>
  <si>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</si>
  <si>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</si>
  <si>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</si>
  <si>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</si>
  <si>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</si>
  <si>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</si>
  <si>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</si>
  <si>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</si>
  <si>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</si>
  <si>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</si>
  <si>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</si>
  <si>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</si>
  <si>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</si>
  <si>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</si>
  <si>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</si>
  <si>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</si>
  <si>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</si>
  <si>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</si>
  <si>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</si>
  <si>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</si>
  <si>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</si>
  <si>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</si>
  <si>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</si>
  <si>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</si>
  <si>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</si>
  <si>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</si>
  <si>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</si>
  <si>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</si>
  <si>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</si>
  <si>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</si>
  <si>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</si>
  <si>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</si>
  <si>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</si>
  <si>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</si>
  <si>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</si>
  <si>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</si>
  <si>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</si>
  <si>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</si>
  <si>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</si>
  <si>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</si>
  <si>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</si>
  <si>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</si>
  <si>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</si>
  <si>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</si>
  <si>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</si>
  <si>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</si>
  <si>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</si>
  <si>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</si>
  <si>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</si>
  <si>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</si>
  <si>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</si>
  <si>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</si>
  <si>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</si>
  <si>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</si>
  <si>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</si>
  <si>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</si>
  <si>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</si>
  <si>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</si>
  <si>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</si>
  <si>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</si>
  <si>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</si>
  <si>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</si>
  <si>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</si>
  <si>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</si>
  <si>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</si>
  <si>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</si>
  <si>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</si>
  <si>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</si>
  <si>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</si>
  <si>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</si>
  <si>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</si>
  <si>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</si>
  <si>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</si>
  <si>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</si>
  <si>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</si>
  <si>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</si>
  <si>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</si>
  <si>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</si>
  <si>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</si>
  <si>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</si>
  <si>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</si>
  <si>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</si>
  <si>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</si>
  <si>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</si>
  <si>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</si>
  <si>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</si>
  <si>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</si>
  <si>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</si>
  <si>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</si>
  <si>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</si>
  <si>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</si>
  <si>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</si>
  <si>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</si>
  <si>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</si>
  <si>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</si>
  <si>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</si>
  <si>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</si>
  <si>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</si>
  <si>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</si>
  <si>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</si>
  <si>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</si>
  <si>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</si>
  <si>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</si>
  <si>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</si>
  <si>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</si>
  <si>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</si>
  <si>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</si>
  <si>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</si>
  <si>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</si>
  <si>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</si>
  <si>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</si>
  <si>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</si>
  <si>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</si>
  <si>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</si>
  <si>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</si>
  <si>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</si>
  <si>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</si>
  <si>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</si>
  <si>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</si>
  <si>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</si>
  <si>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</si>
  <si>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</si>
  <si>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</si>
  <si>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</si>
  <si>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</si>
  <si>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</si>
  <si>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</si>
  <si>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</si>
  <si>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</si>
  <si>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</si>
  <si>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</si>
  <si>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</si>
  <si>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</si>
  <si>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</si>
  <si>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</si>
  <si>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</si>
  <si>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</si>
  <si>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</si>
  <si>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</si>
  <si>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</si>
  <si>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</si>
  <si>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</si>
  <si>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</si>
  <si>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</si>
  <si>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</si>
  <si>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</si>
  <si>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</si>
  <si>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</si>
  <si>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</si>
  <si>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</si>
  <si>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</si>
  <si>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</si>
  <si>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</si>
  <si>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</si>
  <si>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</si>
  <si>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</si>
  <si>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</si>
  <si>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</si>
  <si>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</si>
  <si>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</si>
  <si>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</si>
  <si>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</si>
  <si>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</si>
  <si>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</si>
  <si>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</si>
  <si>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</si>
  <si>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</si>
  <si>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</si>
  <si>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</si>
  <si>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</si>
  <si>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</si>
  <si>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</si>
  <si>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</si>
  <si>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</si>
  <si>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</si>
  <si>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</si>
  <si>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</si>
  <si>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</si>
  <si>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</si>
  <si>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</si>
  <si>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</si>
  <si>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</si>
  <si>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</si>
  <si>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</si>
  <si>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</si>
  <si>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</si>
  <si>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</si>
  <si>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</si>
  <si>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</si>
  <si>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</si>
  <si>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</si>
  <si>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</si>
  <si>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</si>
  <si>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</si>
  <si>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</si>
  <si>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</si>
  <si>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</si>
  <si>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</si>
  <si>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</si>
  <si>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</si>
  <si>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</si>
  <si>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</si>
  <si>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</si>
  <si>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</si>
  <si>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</si>
  <si>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</si>
  <si>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</si>
  <si>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</si>
  <si>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</si>
  <si>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</si>
  <si>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</si>
  <si>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</si>
  <si>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</si>
  <si>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</si>
  <si>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</si>
  <si>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</si>
  <si>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</si>
  <si>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</si>
  <si>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</si>
  <si>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</si>
  <si>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</si>
  <si>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</si>
  <si>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</si>
  <si>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</si>
  <si>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</si>
  <si>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</si>
  <si>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</si>
  <si>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</si>
  <si>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</si>
  <si>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</si>
  <si>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</si>
  <si>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</si>
  <si>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</si>
  <si>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</si>
  <si>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</si>
  <si>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</si>
  <si>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</si>
  <si>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</si>
  <si>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</si>
  <si>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</si>
  <si>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</si>
  <si>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</si>
  <si>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</si>
  <si>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</si>
  <si>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</si>
  <si>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</si>
  <si>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</si>
  <si>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</si>
  <si>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</si>
  <si>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</si>
  <si>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</si>
  <si>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</si>
  <si>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</si>
  <si>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</si>
  <si>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</si>
  <si>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</si>
  <si>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</si>
  <si>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</si>
  <si>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</si>
  <si>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</si>
  <si>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</si>
  <si>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</si>
  <si>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</si>
  <si>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</si>
  <si>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</si>
  <si>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</si>
  <si>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</si>
  <si>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</si>
  <si>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</si>
  <si>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</si>
  <si>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</si>
  <si>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</si>
  <si>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</si>
  <si>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</si>
  <si>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</si>
  <si>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</si>
  <si>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</si>
  <si>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</si>
  <si>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</si>
  <si>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</si>
  <si>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</si>
  <si>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</si>
  <si>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</si>
  <si>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</si>
  <si>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</si>
  <si>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</si>
  <si>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</si>
  <si>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</si>
  <si>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</si>
  <si>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</si>
  <si>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</si>
  <si>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</si>
  <si>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</si>
  <si>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</si>
  <si>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</si>
  <si>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</si>
  <si>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</si>
  <si>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</si>
  <si>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</si>
  <si>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</si>
  <si>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</si>
  <si>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</si>
  <si>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</si>
  <si>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</si>
  <si>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</si>
  <si>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</si>
  <si>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</si>
  <si>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</si>
  <si>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</si>
  <si>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</si>
  <si>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</si>
  <si>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</si>
  <si>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</si>
  <si>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</si>
  <si>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</si>
  <si>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</si>
  <si>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</si>
  <si>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</si>
  <si>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</si>
  <si>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</si>
  <si>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</si>
  <si>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</si>
  <si>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</si>
  <si>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</si>
  <si>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</si>
  <si>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</si>
  <si>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</si>
  <si>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</si>
  <si>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</si>
  <si>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</si>
  <si>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</si>
  <si>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</si>
  <si>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</si>
  <si>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</si>
  <si>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</si>
  <si>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</si>
  <si>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</si>
  <si>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</si>
  <si>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</si>
  <si>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</si>
  <si>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</si>
  <si>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</si>
  <si>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</si>
  <si>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</si>
  <si>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</si>
  <si>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</si>
  <si>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</si>
  <si>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</si>
  <si>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</si>
  <si>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</si>
  <si>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</si>
  <si>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</si>
  <si>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</si>
  <si>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</si>
  <si>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</si>
  <si>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</si>
  <si>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</si>
  <si>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</si>
  <si>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</si>
  <si>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</si>
  <si>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</si>
  <si>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</si>
  <si>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</si>
  <si>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</si>
  <si>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</si>
  <si>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</si>
  <si>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</si>
  <si>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</si>
  <si>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</si>
  <si>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</si>
  <si>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</si>
  <si>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</si>
  <si>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</si>
  <si>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</si>
  <si>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</si>
  <si>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</si>
  <si>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</si>
  <si>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</si>
  <si>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</si>
  <si>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</si>
  <si>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</si>
  <si>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</si>
  <si>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</si>
  <si>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</si>
  <si>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</si>
  <si>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</si>
  <si>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</si>
  <si>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</si>
  <si>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</si>
  <si>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</si>
  <si>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</si>
  <si>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</si>
  <si>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</si>
  <si>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</si>
  <si>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</si>
  <si>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</si>
  <si>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</si>
  <si>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</si>
  <si>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</si>
  <si>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</si>
  <si>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</si>
  <si>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</si>
  <si>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</si>
  <si>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</si>
  <si>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</si>
  <si>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</si>
  <si>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</si>
  <si>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</si>
  <si>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</si>
  <si>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</si>
  <si>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</si>
  <si>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</si>
  <si>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</si>
  <si>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</si>
  <si>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</si>
  <si>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</si>
  <si>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</si>
  <si>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</si>
  <si>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</si>
  <si>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</si>
  <si>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</si>
  <si>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</si>
  <si>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</si>
  <si>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</si>
  <si>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</si>
  <si>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</si>
  <si>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</si>
  <si>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</si>
  <si>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</si>
  <si>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</si>
  <si>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</si>
  <si>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</si>
  <si>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</si>
  <si>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</si>
  <si>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</si>
  <si>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</si>
  <si>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</si>
  <si>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</si>
  <si>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</si>
  <si>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</si>
  <si>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</si>
  <si>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</si>
  <si>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</si>
  <si>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</si>
  <si>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</si>
  <si>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</si>
  <si>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</si>
  <si>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</si>
  <si>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</si>
  <si>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</si>
  <si>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</si>
  <si>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</si>
  <si>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</si>
  <si>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</si>
  <si>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</si>
  <si>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</si>
  <si>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</si>
  <si>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</si>
  <si>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</si>
  <si>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</si>
  <si>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</si>
  <si>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</si>
  <si>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</si>
  <si>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</si>
  <si>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</si>
  <si>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</si>
  <si>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</si>
  <si>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</si>
  <si>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</si>
  <si>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</si>
  <si>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</si>
  <si>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</si>
  <si>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</si>
  <si>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</si>
  <si>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</si>
  <si>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</si>
  <si>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</si>
  <si>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</si>
  <si>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</si>
  <si>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</si>
  <si>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</si>
  <si>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</si>
  <si>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</si>
  <si>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</si>
  <si>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</si>
  <si>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</si>
  <si>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</si>
  <si>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</si>
  <si>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</si>
  <si>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</si>
  <si>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</si>
  <si>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</si>
  <si>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</si>
  <si>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</si>
  <si>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</si>
  <si>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</si>
  <si>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</si>
  <si>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</si>
  <si>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</si>
  <si>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</si>
  <si>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</si>
  <si>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</si>
  <si>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</si>
  <si>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</si>
  <si>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</si>
  <si>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</si>
  <si>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</si>
  <si>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</si>
  <si>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</si>
  <si>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</si>
  <si>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</si>
  <si>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</si>
  <si>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</si>
  <si>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</si>
  <si>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</si>
  <si>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</si>
  <si>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</si>
  <si>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</si>
  <si>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</si>
  <si>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</si>
  <si>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</si>
  <si>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</si>
  <si>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</si>
  <si>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</si>
  <si>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</si>
  <si>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</si>
  <si>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</si>
  <si>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</si>
  <si>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</si>
  <si>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</si>
  <si>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</si>
  <si>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</si>
  <si>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</si>
  <si>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</si>
  <si>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</si>
  <si>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</si>
  <si>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</si>
  <si>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</si>
  <si>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</si>
  <si>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</si>
  <si>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</si>
  <si>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</si>
  <si>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</si>
  <si>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</si>
  <si>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</si>
  <si>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</si>
  <si>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</si>
  <si>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</si>
  <si>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</si>
  <si>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</si>
  <si>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</si>
  <si>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</si>
  <si>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</si>
  <si>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</si>
  <si>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</si>
  <si>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</si>
  <si>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</si>
  <si>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</si>
  <si>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</si>
  <si>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</si>
  <si>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</si>
  <si>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</si>
  <si>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</si>
  <si>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</si>
  <si>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</si>
  <si>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</si>
  <si>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</si>
  <si>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</si>
  <si>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</si>
  <si>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</si>
  <si>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</si>
  <si>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</si>
  <si>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</si>
  <si>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</si>
  <si>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</si>
  <si>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</si>
  <si>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</si>
  <si>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</si>
  <si>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</si>
  <si>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</si>
  <si>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</si>
  <si>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</si>
  <si>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</si>
  <si>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</si>
  <si>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</si>
  <si>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</si>
  <si>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</si>
  <si>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</si>
  <si>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</si>
  <si>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</si>
  <si>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</si>
  <si>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</si>
  <si>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</si>
  <si>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</si>
  <si>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</si>
  <si>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</si>
  <si>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</si>
  <si>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</si>
  <si>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</si>
  <si>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</si>
  <si>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</si>
  <si>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</si>
  <si>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</si>
  <si>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</si>
  <si>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</si>
  <si>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</si>
  <si>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</si>
  <si>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</si>
  <si>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</si>
  <si>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</si>
  <si>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</si>
  <si>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</si>
  <si>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</si>
  <si>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</si>
  <si>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</si>
  <si>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</si>
  <si>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</si>
  <si>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</si>
  <si>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</si>
  <si>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</si>
  <si>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</si>
  <si>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</si>
  <si>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</si>
  <si>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</si>
  <si>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</si>
  <si>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</si>
  <si>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</si>
  <si>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</si>
  <si>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</si>
  <si>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</si>
  <si>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</si>
  <si>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</si>
  <si>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</si>
  <si>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</si>
  <si>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</si>
  <si>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</si>
  <si>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</si>
  <si>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</si>
  <si>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</si>
  <si>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</si>
  <si>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</si>
  <si>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</si>
  <si>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</si>
  <si>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</si>
  <si>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</si>
  <si>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</si>
  <si>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</si>
  <si>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</si>
  <si>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</si>
  <si>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</si>
  <si>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</si>
  <si>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</si>
  <si>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</si>
  <si>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</si>
  <si>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</si>
  <si>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</si>
  <si>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</si>
  <si>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</si>
  <si>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</si>
  <si>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</si>
  <si>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</si>
  <si>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</si>
  <si>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</si>
  <si>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</si>
  <si>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</si>
  <si>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</si>
  <si>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</si>
  <si>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</si>
  <si>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</si>
  <si>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</si>
  <si>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</si>
  <si>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</si>
  <si>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</si>
  <si>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</si>
  <si>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</si>
  <si>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</si>
  <si>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</si>
  <si>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</si>
  <si>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</si>
  <si>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</si>
  <si>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</si>
  <si>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</si>
  <si>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</si>
  <si>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</si>
  <si>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</si>
  <si>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</si>
  <si>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</si>
  <si>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</si>
  <si>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</si>
  <si>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</si>
  <si>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</si>
  <si>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</si>
  <si>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</si>
  <si>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</si>
  <si>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</si>
  <si>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</si>
  <si>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</si>
  <si>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</si>
  <si>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</si>
  <si>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</si>
  <si>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</si>
  <si>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</si>
  <si>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</si>
  <si>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</si>
  <si>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</si>
  <si>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</si>
  <si>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</si>
  <si>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</si>
  <si>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</si>
  <si>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</si>
  <si>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</si>
  <si>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</si>
  <si>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</si>
  <si>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</si>
  <si>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</si>
  <si>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</si>
  <si>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</si>
  <si>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</si>
  <si>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</si>
  <si>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</si>
  <si>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</si>
  <si>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</si>
  <si>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</si>
  <si>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</si>
  <si>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</si>
  <si>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</si>
  <si>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</si>
  <si>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</si>
  <si>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</si>
  <si>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</si>
  <si>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</si>
  <si>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</si>
  <si>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</si>
  <si>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</si>
  <si>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</si>
  <si>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</si>
  <si>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</si>
  <si>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</si>
  <si>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</si>
  <si>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</si>
  <si>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</si>
  <si>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</si>
  <si>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</si>
  <si>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</si>
  <si>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</si>
  <si>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</si>
  <si>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</si>
  <si>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</si>
  <si>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</si>
  <si>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</si>
  <si>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</si>
  <si>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</si>
  <si>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</si>
  <si>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</si>
  <si>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</si>
  <si>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</si>
  <si>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</si>
  <si>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</si>
  <si>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</si>
  <si>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</si>
  <si>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</si>
  <si>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</si>
  <si>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</si>
  <si>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</si>
  <si>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</si>
  <si>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</si>
  <si>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</si>
  <si>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</si>
  <si>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</si>
  <si>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</si>
  <si>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</si>
  <si>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</si>
  <si>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</si>
  <si>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</si>
  <si>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</si>
  <si>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</si>
  <si>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</si>
  <si>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</si>
  <si>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</si>
  <si>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</si>
  <si>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</si>
  <si>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</si>
  <si>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</si>
  <si>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</si>
  <si>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</si>
  <si>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</si>
  <si>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</si>
  <si>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</si>
  <si>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</si>
  <si>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</si>
  <si>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</si>
  <si>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</si>
  <si>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</si>
  <si>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</si>
  <si>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</si>
  <si>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</si>
  <si>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</si>
  <si>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</si>
  <si>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</si>
  <si>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</si>
  <si>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</si>
  <si>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</si>
  <si>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</si>
  <si>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</si>
  <si>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</si>
  <si>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</si>
  <si>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</si>
  <si>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</si>
  <si>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</si>
  <si>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</si>
  <si>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</si>
  <si>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</si>
  <si>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</si>
  <si>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</si>
  <si>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</si>
  <si>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</si>
  <si>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</si>
  <si>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</si>
  <si>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</si>
  <si>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</si>
  <si>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</si>
  <si>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</si>
  <si>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</si>
  <si>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</si>
  <si>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</si>
  <si>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</si>
  <si>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</si>
  <si>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</si>
  <si>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</si>
  <si>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</si>
  <si>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</si>
  <si>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</si>
  <si>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</si>
  <si>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</si>
  <si>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</si>
  <si>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</si>
  <si>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</si>
  <si>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</si>
  <si>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</si>
  <si>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</si>
  <si>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</si>
  <si>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</si>
  <si>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</si>
  <si>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</si>
  <si>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</si>
  <si>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</si>
  <si>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</si>
  <si>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</si>
  <si>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</si>
  <si>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</si>
  <si>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</si>
  <si>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</si>
  <si>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</si>
  <si>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</si>
  <si>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</si>
  <si>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</si>
  <si>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</si>
  <si>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</si>
  <si>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</si>
  <si>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</si>
  <si>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</si>
  <si>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</si>
  <si>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</si>
  <si>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</si>
  <si>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</si>
  <si>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</si>
  <si>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</si>
  <si>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</si>
  <si>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</si>
  <si>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</si>
  <si>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</si>
  <si>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</si>
  <si>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</si>
  <si>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</si>
  <si>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</si>
  <si>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</si>
  <si>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</si>
  <si>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</si>
  <si>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</si>
  <si>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</si>
  <si>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</si>
  <si>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</si>
  <si>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</si>
  <si>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</si>
  <si>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</si>
  <si>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</si>
  <si>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</si>
  <si>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</si>
  <si>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</si>
  <si>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</si>
  <si>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</si>
  <si>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</si>
  <si>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</si>
  <si>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</si>
  <si>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</si>
  <si>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</si>
  <si>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</si>
  <si>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</si>
  <si>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</si>
  <si>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</si>
  <si>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</si>
  <si>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</si>
  <si>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</si>
  <si>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</si>
  <si>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</si>
  <si>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</si>
  <si>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</si>
  <si>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</si>
  <si>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</si>
  <si>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</si>
  <si>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</si>
  <si>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</si>
  <si>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</si>
  <si>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</si>
  <si>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</si>
  <si>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</si>
  <si>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</si>
  <si>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</si>
  <si>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</si>
  <si>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</si>
  <si>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</si>
  <si>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</si>
  <si>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</si>
  <si>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</si>
  <si>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</si>
  <si>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</si>
  <si>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</si>
  <si>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</si>
  <si>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</si>
  <si>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</si>
  <si>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</si>
  <si>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</si>
  <si>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</si>
  <si>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</si>
  <si>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</si>
  <si>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</si>
  <si>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</si>
  <si>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</si>
  <si>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</si>
  <si>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</si>
  <si>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</si>
  <si>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</si>
  <si>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</si>
  <si>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</si>
  <si>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</si>
  <si>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</si>
  <si>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</si>
  <si>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</si>
  <si>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</si>
  <si>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</si>
  <si>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</si>
  <si>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</si>
  <si>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</si>
  <si>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</si>
  <si>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</si>
  <si>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</si>
  <si>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</si>
  <si>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</si>
  <si>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</si>
  <si>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</si>
  <si>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</si>
  <si>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</si>
  <si>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</si>
  <si>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</si>
  <si>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</si>
  <si>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</si>
  <si>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</si>
  <si>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</si>
  <si>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</si>
  <si>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</si>
  <si>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</si>
  <si>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</si>
  <si>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</si>
  <si>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</si>
  <si>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</si>
  <si>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</si>
  <si>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</si>
  <si>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</si>
  <si>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</si>
  <si>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</si>
  <si>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</si>
  <si>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</si>
  <si>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</si>
  <si>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</si>
  <si>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</si>
  <si>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</si>
  <si>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</si>
  <si>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</si>
  <si>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</si>
  <si>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</si>
  <si>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</si>
  <si>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</si>
  <si>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</si>
  <si>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</si>
  <si>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</si>
  <si>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</si>
  <si>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</si>
  <si>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</si>
  <si>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</si>
  <si>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</si>
  <si>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</si>
  <si>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</si>
  <si>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</si>
  <si>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</si>
  <si>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</si>
  <si>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</si>
  <si>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</si>
  <si>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</si>
  <si>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</si>
  <si>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</si>
  <si>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</si>
  <si>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</si>
  <si>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</si>
  <si>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</si>
  <si>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</si>
  <si>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</si>
  <si>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</si>
  <si>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</si>
  <si>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</si>
  <si>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</si>
  <si>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</si>
  <si>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</si>
  <si>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</si>
  <si>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</si>
  <si>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</si>
  <si>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</si>
  <si>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</si>
  <si>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</si>
  <si>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</si>
  <si>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</si>
  <si>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</si>
  <si>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</si>
  <si>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</si>
  <si>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</si>
  <si>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</si>
  <si>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</si>
  <si>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</si>
  <si>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</si>
  <si>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</si>
  <si>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</si>
  <si>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</si>
  <si>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</si>
  <si>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</si>
  <si>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</si>
  <si>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</si>
  <si>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</si>
  <si>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</si>
  <si>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</si>
  <si>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</si>
  <si>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</si>
  <si>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</si>
  <si>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</si>
  <si>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</si>
  <si>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</si>
  <si>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</si>
  <si>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</si>
  <si>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</si>
  <si>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</si>
  <si>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</si>
  <si>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</si>
  <si>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</si>
  <si>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</si>
  <si>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</si>
  <si>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</si>
  <si>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</si>
  <si>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</si>
  <si>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</si>
  <si>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</si>
  <si>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</si>
  <si>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</si>
  <si>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</si>
  <si>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</si>
  <si>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</si>
  <si>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</si>
  <si>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</si>
  <si>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</si>
  <si>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</si>
  <si>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</si>
  <si>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</si>
  <si>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</si>
  <si>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</si>
  <si>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</si>
  <si>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</si>
  <si>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</si>
  <si>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</si>
  <si>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</si>
  <si>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</si>
  <si>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</si>
  <si>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</si>
  <si>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</si>
  <si>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</si>
  <si>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</si>
  <si>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</si>
  <si>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</si>
  <si>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</si>
  <si>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</si>
  <si>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</si>
  <si>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</si>
  <si>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</si>
  <si>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</si>
  <si>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</si>
  <si>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</si>
  <si>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</si>
  <si>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</si>
  <si>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</si>
  <si>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</si>
  <si>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</si>
  <si>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</si>
  <si>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</si>
  <si>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</si>
  <si>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</si>
  <si>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</si>
  <si>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</si>
  <si>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</si>
  <si>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</si>
  <si>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</si>
  <si>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</si>
  <si>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</si>
  <si>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</si>
  <si>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</si>
  <si>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</si>
  <si>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</si>
  <si>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</si>
  <si>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</si>
  <si>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</si>
  <si>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</si>
  <si>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</si>
  <si>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</si>
  <si>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</si>
  <si>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</si>
  <si>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</si>
  <si>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</si>
  <si>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</si>
  <si>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</si>
  <si>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</si>
  <si>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</si>
  <si>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</si>
  <si>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</si>
  <si>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</si>
  <si>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</si>
  <si>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</si>
  <si>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</si>
  <si>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</si>
  <si>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</si>
  <si>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</si>
  <si>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</si>
  <si>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</si>
  <si>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</si>
  <si>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</si>
  <si>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</si>
  <si>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</si>
  <si>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</si>
  <si>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</si>
  <si>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</si>
  <si>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</si>
  <si>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</si>
  <si>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</si>
  <si>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</si>
  <si>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</si>
  <si>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</si>
  <si>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</si>
  <si>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</si>
  <si>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</si>
  <si>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</si>
  <si>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</si>
  <si>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</si>
  <si>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</si>
  <si>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</si>
  <si>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</si>
  <si>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</si>
  <si>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</si>
  <si>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</si>
  <si>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</si>
  <si>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</si>
  <si>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</si>
  <si>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</si>
  <si>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</si>
  <si>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</si>
  <si>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</si>
  <si>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</si>
  <si>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</si>
  <si>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</si>
  <si>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</si>
  <si>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</si>
  <si>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</si>
  <si>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</si>
  <si>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</si>
  <si>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</si>
  <si>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</si>
  <si>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</si>
  <si>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</si>
  <si>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</si>
  <si>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</si>
  <si>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</si>
  <si>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</si>
  <si>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</si>
  <si>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</si>
  <si>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</si>
  <si>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</si>
  <si>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</si>
  <si>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</si>
  <si>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</si>
  <si>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</si>
  <si>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</si>
  <si>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</si>
  <si>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</si>
  <si>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</si>
  <si>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</si>
  <si>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</si>
  <si>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</si>
  <si>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</si>
  <si>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</si>
  <si>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</si>
  <si>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</si>
  <si>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</si>
  <si>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</si>
  <si>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</si>
  <si>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</si>
  <si>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</si>
  <si>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</si>
  <si>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</si>
  <si>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</si>
  <si>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</si>
  <si>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</si>
  <si>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</si>
  <si>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</si>
  <si>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</si>
  <si>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</si>
  <si>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</si>
  <si>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</si>
  <si>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</si>
  <si>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</si>
  <si>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</si>
  <si>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</si>
  <si>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</si>
  <si>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</si>
  <si>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</si>
  <si>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</si>
  <si>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</si>
  <si>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</si>
  <si>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</si>
  <si>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</si>
  <si>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</si>
  <si>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</si>
  <si>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</si>
  <si>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</si>
  <si>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</si>
  <si>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</si>
  <si>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</si>
  <si>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</si>
  <si>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</si>
  <si>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</si>
  <si>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</si>
  <si>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</si>
  <si>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</si>
  <si>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</si>
  <si>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</si>
  <si>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</si>
  <si>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</si>
  <si>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</si>
  <si>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</si>
  <si>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</si>
  <si>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</si>
  <si>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</si>
  <si>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</si>
  <si>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</si>
  <si>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</si>
  <si>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</si>
  <si>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</si>
  <si>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</si>
  <si>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</si>
  <si>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</si>
  <si>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</si>
  <si>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</si>
  <si>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</si>
  <si>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</si>
  <si>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</si>
  <si>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</si>
  <si>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</si>
  <si>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</si>
  <si>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</si>
  <si>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</si>
  <si>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</si>
  <si>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</si>
  <si>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</si>
  <si>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</si>
  <si>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</si>
  <si>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</si>
  <si>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</si>
  <si>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</si>
  <si>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</si>
  <si>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</si>
  <si>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</si>
  <si>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</si>
  <si>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</si>
  <si>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</si>
  <si>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</si>
  <si>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</si>
  <si>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</si>
  <si>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</si>
  <si>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</si>
  <si>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</si>
  <si>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</si>
  <si>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</si>
  <si>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</si>
  <si>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</si>
  <si>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</si>
  <si>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</si>
  <si>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</si>
  <si>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</si>
  <si>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</si>
  <si>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</si>
  <si>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</si>
  <si>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</si>
  <si>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</si>
  <si>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</si>
  <si>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</si>
  <si>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</si>
  <si>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</si>
  <si>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</si>
  <si>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</si>
  <si>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</si>
  <si>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</si>
  <si>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</si>
  <si>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</si>
  <si>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</si>
  <si>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</si>
  <si>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</si>
  <si>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</si>
  <si>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</si>
  <si>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</si>
  <si>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</si>
  <si>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</si>
  <si>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</si>
  <si>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</si>
  <si>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</si>
  <si>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</si>
  <si>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</si>
  <si>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</si>
  <si>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</si>
  <si>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</si>
  <si>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</si>
  <si>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</si>
  <si>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</si>
  <si>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</si>
  <si>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</si>
  <si>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</si>
  <si>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</si>
  <si>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</si>
  <si>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</si>
  <si>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</si>
  <si>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</si>
  <si>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</si>
  <si>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</si>
  <si>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</si>
  <si>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</si>
  <si>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</si>
  <si>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</si>
  <si>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</si>
  <si>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</si>
  <si>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</si>
  <si>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</si>
  <si>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</si>
  <si>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</si>
  <si>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</si>
  <si>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</si>
  <si>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</si>
  <si>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</si>
  <si>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</si>
  <si>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</si>
  <si>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</si>
  <si>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</si>
  <si>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</si>
  <si>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</si>
  <si>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</si>
  <si>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</si>
  <si>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</si>
  <si>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</si>
  <si>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</si>
  <si>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</si>
  <si>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</si>
  <si>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</si>
  <si>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</si>
  <si>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</si>
  <si>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</si>
  <si>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</si>
  <si>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</si>
  <si>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</si>
  <si>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</si>
  <si>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</si>
  <si>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</si>
  <si>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</si>
  <si>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</si>
  <si>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</si>
  <si>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</si>
  <si>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</si>
  <si>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</si>
  <si>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</si>
  <si>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</si>
  <si>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</si>
  <si>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</si>
  <si>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</si>
  <si>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</si>
  <si>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</si>
  <si>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</si>
  <si>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</si>
  <si>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</si>
  <si>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</si>
  <si>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</si>
  <si>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</si>
  <si>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</si>
  <si>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</si>
  <si>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</si>
  <si>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</si>
  <si>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</si>
  <si>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</si>
  <si>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</si>
  <si>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</si>
  <si>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</si>
  <si>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</si>
  <si>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</si>
  <si>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</si>
  <si>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</si>
  <si>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</si>
  <si>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</si>
  <si>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</si>
  <si>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</si>
  <si>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</si>
  <si>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</si>
  <si>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</si>
  <si>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</si>
  <si>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</si>
  <si>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</si>
  <si>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</si>
  <si>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</si>
  <si>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</si>
  <si>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</si>
  <si>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</si>
  <si>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</si>
  <si>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</si>
  <si>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</si>
  <si>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</si>
  <si>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</si>
  <si>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</si>
  <si>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</si>
  <si>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</si>
  <si>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</si>
  <si>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</si>
  <si>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</si>
  <si>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</si>
  <si>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</si>
  <si>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</si>
  <si>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</si>
  <si>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</si>
  <si>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</si>
  <si>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</si>
  <si>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</si>
  <si>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</si>
  <si>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</si>
  <si>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</si>
  <si>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</si>
  <si>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</si>
  <si>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</si>
  <si>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</si>
  <si>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</si>
  <si>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</si>
  <si>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</si>
  <si>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</si>
  <si>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</si>
  <si>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</si>
  <si>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</si>
  <si>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</si>
  <si>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</si>
  <si>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</si>
  <si>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</si>
  <si>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</si>
  <si>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</si>
  <si>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</si>
  <si>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</si>
  <si>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</si>
  <si>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</si>
  <si>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</si>
  <si>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</si>
  <si>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</si>
  <si>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</si>
  <si>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</si>
  <si>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</si>
  <si>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</si>
  <si>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</si>
  <si>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</si>
  <si>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</si>
  <si>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</si>
  <si>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</si>
  <si>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</si>
  <si>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</si>
  <si>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</si>
  <si>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</si>
  <si>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</si>
  <si>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</si>
  <si>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</si>
  <si>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</si>
  <si>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</si>
  <si>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</si>
  <si>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</si>
  <si>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</si>
  <si>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</si>
  <si>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</si>
  <si>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</si>
  <si>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</si>
  <si>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</si>
  <si>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</si>
  <si>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</si>
  <si>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</si>
  <si>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</si>
  <si>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</si>
  <si>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</si>
  <si>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</si>
  <si>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</si>
  <si>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</si>
  <si>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</si>
  <si>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</si>
  <si>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</si>
  <si>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</si>
  <si>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</si>
  <si>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</si>
  <si>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</si>
  <si>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</si>
  <si>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</si>
  <si>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</si>
  <si>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</si>
  <si>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</si>
  <si>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</si>
  <si>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</si>
  <si>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</si>
  <si>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</si>
  <si>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</si>
  <si>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</si>
  <si>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</si>
  <si>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</si>
  <si>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</si>
  <si>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</si>
  <si>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</si>
  <si>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</si>
  <si>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</si>
  <si>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</si>
  <si>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</si>
  <si>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</si>
  <si>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</si>
  <si>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</si>
  <si>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</si>
  <si>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</si>
  <si>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</si>
  <si>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</si>
  <si>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</si>
  <si>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</si>
  <si>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</si>
  <si>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</si>
  <si>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</si>
  <si>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</si>
  <si>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</si>
  <si>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</si>
  <si>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</si>
  <si>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</si>
  <si>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</si>
  <si>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</si>
  <si>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</si>
  <si>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</si>
  <si>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</si>
  <si>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</si>
  <si>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</si>
  <si>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</si>
  <si>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</si>
  <si>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</si>
  <si>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</si>
  <si>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</si>
  <si>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</si>
  <si>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</si>
  <si>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</si>
  <si>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</si>
  <si>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</si>
  <si>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</si>
  <si>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</si>
  <si>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</si>
  <si>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</si>
  <si>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</si>
  <si>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</si>
  <si>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</si>
  <si>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</si>
  <si>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</si>
  <si>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</si>
  <si>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</si>
  <si>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</si>
  <si>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</si>
  <si>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</si>
  <si>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</si>
  <si>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</si>
  <si>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</si>
  <si>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</si>
  <si>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</si>
  <si>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</si>
  <si>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</si>
  <si>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</si>
  <si>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</si>
  <si>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</si>
  <si>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</si>
  <si>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</si>
  <si>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</si>
  <si>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</si>
  <si>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</si>
  <si>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</si>
  <si>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</si>
  <si>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</si>
  <si>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</si>
  <si>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</si>
  <si>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</si>
  <si>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</si>
  <si>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</si>
  <si>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</si>
  <si>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</si>
  <si>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</si>
  <si>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</si>
  <si>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</si>
  <si>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</si>
  <si>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</si>
  <si>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</si>
  <si>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</si>
  <si>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</si>
  <si>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</si>
  <si>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</si>
  <si>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</si>
  <si>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</si>
  <si>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</si>
  <si>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</si>
  <si>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</si>
  <si>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</si>
  <si>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</si>
  <si>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</si>
  <si>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</si>
  <si>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</si>
  <si>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</si>
  <si>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</si>
  <si>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</si>
  <si>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</si>
  <si>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</si>
  <si>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</si>
  <si>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</si>
  <si>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</si>
  <si>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</si>
  <si>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</si>
  <si>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</si>
  <si>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</si>
  <si>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</si>
  <si>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</si>
  <si>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</si>
  <si>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</si>
  <si>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</si>
  <si>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</si>
  <si>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</si>
  <si>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</si>
  <si>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</si>
  <si>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</si>
  <si>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</si>
  <si>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</si>
  <si>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</si>
  <si>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</si>
  <si>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</si>
  <si>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</si>
  <si>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</si>
  <si>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</si>
  <si>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</si>
  <si>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</si>
  <si>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</si>
  <si>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</si>
  <si>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</si>
  <si>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</si>
  <si>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</si>
  <si>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</si>
  <si>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</si>
  <si>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</si>
  <si>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</si>
  <si>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</si>
  <si>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</si>
  <si>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</si>
  <si>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</si>
  <si>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</si>
  <si>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</si>
  <si>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</si>
  <si>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</si>
  <si>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</si>
  <si>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</si>
  <si>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</si>
  <si>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</si>
  <si>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</si>
  <si>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</si>
  <si>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</si>
  <si>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</si>
  <si>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</si>
  <si>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</si>
  <si>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</si>
  <si>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</si>
  <si>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</si>
  <si>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</si>
  <si>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</si>
  <si>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</si>
  <si>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</si>
  <si>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</si>
  <si>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</si>
  <si>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</si>
  <si>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</si>
  <si>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</si>
  <si>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</si>
  <si>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</si>
  <si>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</si>
  <si>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</si>
  <si>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</si>
  <si>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</si>
  <si>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</si>
  <si>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</si>
  <si>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</si>
  <si>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</si>
  <si>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</si>
  <si>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</si>
  <si>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</si>
  <si>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</si>
  <si>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</si>
  <si>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</si>
  <si>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</si>
  <si>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</si>
  <si>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</si>
  <si>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</si>
  <si>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</si>
  <si>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</si>
  <si>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</si>
  <si>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</si>
  <si>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</si>
  <si>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</si>
  <si>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</si>
  <si>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</si>
  <si>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</si>
  <si>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</si>
  <si>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</si>
  <si>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</si>
  <si>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</si>
  <si>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</si>
  <si>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</si>
  <si>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</si>
  <si>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</si>
  <si>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</si>
  <si>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</si>
  <si>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</si>
  <si>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</si>
  <si>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</si>
  <si>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</si>
  <si>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</si>
  <si>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</si>
  <si>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</si>
  <si>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</si>
  <si>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</si>
  <si>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</si>
  <si>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</si>
  <si>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</si>
  <si>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</si>
  <si>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</si>
  <si>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</si>
  <si>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</si>
  <si>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</si>
  <si>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</si>
  <si>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</si>
  <si>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</si>
  <si>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</si>
  <si>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</si>
  <si>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</si>
  <si>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</si>
  <si>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</si>
  <si>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</si>
  <si>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</si>
  <si>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</si>
  <si>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</si>
  <si>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</si>
  <si>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</si>
  <si>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</si>
  <si>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</si>
  <si>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</si>
  <si>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</si>
  <si>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</si>
  <si>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</si>
  <si>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</si>
  <si>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</si>
  <si>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</si>
  <si>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</si>
  <si>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</si>
  <si>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</si>
  <si>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</si>
  <si>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</si>
  <si>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</si>
  <si>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</si>
  <si>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</si>
  <si>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</si>
  <si>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</si>
  <si>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</si>
  <si>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</si>
  <si>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</si>
  <si>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</si>
  <si>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</si>
  <si>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</si>
  <si>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</si>
  <si>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</si>
  <si>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</si>
  <si>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</si>
  <si>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</si>
  <si>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</si>
  <si>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</si>
  <si>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</si>
  <si>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</si>
  <si>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</si>
  <si>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</si>
  <si>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</si>
  <si>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</si>
  <si>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</si>
  <si>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</si>
  <si>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</si>
  <si>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</si>
  <si>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</si>
  <si>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</si>
  <si>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</si>
  <si>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</si>
  <si>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</si>
  <si>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</si>
  <si>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</si>
  <si>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</si>
  <si>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</si>
  <si>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</si>
  <si>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</si>
  <si>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</si>
  <si>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</si>
  <si>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</si>
  <si>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</si>
  <si>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</si>
  <si>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</si>
  <si>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</si>
  <si>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</si>
  <si>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</si>
  <si>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</si>
  <si>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</si>
  <si>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</si>
  <si>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</si>
  <si>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</si>
  <si>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</si>
  <si>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</si>
  <si>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</si>
  <si>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</si>
  <si>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</si>
  <si>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</si>
  <si>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</si>
  <si>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</si>
  <si>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</si>
  <si>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</si>
  <si>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</si>
  <si>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</si>
  <si>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</si>
  <si>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</si>
  <si>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</si>
  <si>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</si>
  <si>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</si>
  <si>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</si>
  <si>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</si>
  <si>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</si>
  <si>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</si>
  <si>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</si>
  <si>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</si>
  <si>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</si>
  <si>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</si>
  <si>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</si>
  <si>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</si>
  <si>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</si>
  <si>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</si>
  <si>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</si>
  <si>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</si>
  <si>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</si>
  <si>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</si>
  <si>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</si>
  <si>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</si>
  <si>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</si>
  <si>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</si>
  <si>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</si>
  <si>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</si>
  <si>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</si>
  <si>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</si>
  <si>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</si>
  <si>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</si>
  <si>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</si>
  <si>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</si>
  <si>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</si>
  <si>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</si>
  <si>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</si>
  <si>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</si>
  <si>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</si>
  <si>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</si>
  <si>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</si>
  <si>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</si>
  <si>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</si>
  <si>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</si>
  <si>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</si>
  <si>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</si>
  <si>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</si>
  <si>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</si>
  <si>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</si>
  <si>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</si>
  <si>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</si>
  <si>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</si>
  <si>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</si>
  <si>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</si>
  <si>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</si>
  <si>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</si>
  <si>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</si>
  <si>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</si>
  <si>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</si>
  <si>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</si>
  <si>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</si>
  <si>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</si>
  <si>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</si>
  <si>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</si>
  <si>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</si>
  <si>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</si>
  <si>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</si>
  <si>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</si>
  <si>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</si>
  <si>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</si>
  <si>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</si>
  <si>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</si>
  <si>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</si>
  <si>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</si>
  <si>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</si>
  <si>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</si>
  <si>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</si>
  <si>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</si>
  <si>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</si>
  <si>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</si>
  <si>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</si>
  <si>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</si>
  <si>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</si>
  <si>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</si>
  <si>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</si>
  <si>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</si>
  <si>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</si>
  <si>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</si>
  <si>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</si>
  <si>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</si>
  <si>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</si>
  <si>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</si>
  <si>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</si>
  <si>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</si>
  <si>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</si>
  <si>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</si>
  <si>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</si>
  <si>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</si>
  <si>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</si>
  <si>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</si>
  <si>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</si>
  <si>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</si>
  <si>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</si>
  <si>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</si>
  <si>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</si>
  <si>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</si>
  <si>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</si>
  <si>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</si>
  <si>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</si>
  <si>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</si>
  <si>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</si>
  <si>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</si>
  <si>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</si>
  <si>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</si>
  <si>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</si>
  <si>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</si>
  <si>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</si>
  <si>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</si>
  <si>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</si>
  <si>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</si>
  <si>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</si>
  <si>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</si>
  <si>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</si>
  <si>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</si>
  <si>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</si>
  <si>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</si>
  <si>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</si>
  <si>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</si>
  <si>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</si>
  <si>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</si>
  <si>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</si>
  <si>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</si>
  <si>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</si>
  <si>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</si>
  <si>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</si>
  <si>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</si>
  <si>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</si>
  <si>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</si>
  <si>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</si>
  <si>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</si>
  <si>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</si>
  <si>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</si>
  <si>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</si>
  <si>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</si>
  <si>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</si>
  <si>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</si>
  <si>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</si>
  <si>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</si>
  <si>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</si>
  <si>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</si>
  <si>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</si>
  <si>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</si>
  <si>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</si>
  <si>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</si>
  <si>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</si>
  <si>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</si>
  <si>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</si>
  <si>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</si>
  <si>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</si>
  <si>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</si>
  <si>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</si>
  <si>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</si>
  <si>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</si>
  <si>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</si>
  <si>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</si>
  <si>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</si>
  <si>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</si>
  <si>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</si>
  <si>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</si>
  <si>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</si>
  <si>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</si>
  <si>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</si>
  <si>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</si>
  <si>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</si>
  <si>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</si>
  <si>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</si>
  <si>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</si>
  <si>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</si>
  <si>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</si>
  <si>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</si>
  <si>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</si>
  <si>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</si>
  <si>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</si>
  <si>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</si>
  <si>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</si>
  <si>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</si>
  <si>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</si>
  <si>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</si>
  <si>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</si>
  <si>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</si>
  <si>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</si>
  <si>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</si>
  <si>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</si>
  <si>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</si>
  <si>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</si>
  <si>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</si>
  <si>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</si>
  <si>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</si>
  <si>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</si>
  <si>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</si>
  <si>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</si>
  <si>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</si>
  <si>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</si>
  <si>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</si>
  <si>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</si>
  <si>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</si>
  <si>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</si>
  <si>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</si>
  <si>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</si>
  <si>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</si>
  <si>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</si>
  <si>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</si>
  <si>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</si>
  <si>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</si>
  <si>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</si>
  <si>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</si>
  <si>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</si>
  <si>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</si>
  <si>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</si>
  <si>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</si>
  <si>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</si>
  <si>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</si>
  <si>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</si>
  <si>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</si>
  <si>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</si>
  <si>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</si>
  <si>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</si>
  <si>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</si>
  <si>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</si>
  <si>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</si>
  <si>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</si>
  <si>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</si>
  <si>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</si>
  <si>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</si>
  <si>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</si>
  <si>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</si>
  <si>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</si>
  <si>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</si>
  <si>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</si>
  <si>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</si>
  <si>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</si>
  <si>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</si>
  <si>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</si>
  <si>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</si>
  <si>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</si>
  <si>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</si>
  <si>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</si>
  <si>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</si>
  <si>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</si>
  <si>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</si>
  <si>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</si>
  <si>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</si>
  <si>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</si>
  <si>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</si>
  <si>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</si>
  <si>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</si>
  <si>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</si>
  <si>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</si>
  <si>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</si>
  <si>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</si>
  <si>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</si>
  <si>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</si>
  <si>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</si>
  <si>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</si>
  <si>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</si>
  <si>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</si>
  <si>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</si>
  <si>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</si>
  <si>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</si>
  <si>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</si>
  <si>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</si>
  <si>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</si>
  <si>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</si>
  <si>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</si>
  <si>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</si>
  <si>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</si>
  <si>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</si>
  <si>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</si>
  <si>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</si>
  <si>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</si>
  <si>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</si>
  <si>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</si>
  <si>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</si>
  <si>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</si>
  <si>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</si>
  <si>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</si>
  <si>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</si>
  <si>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</si>
  <si>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</si>
  <si>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</si>
  <si>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</si>
  <si>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</si>
  <si>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</si>
  <si>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</si>
  <si>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</si>
  <si>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</si>
  <si>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</si>
  <si>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</si>
  <si>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</si>
  <si>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</si>
  <si>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</si>
  <si>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</si>
  <si>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</si>
  <si>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</si>
  <si>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</si>
  <si>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</si>
  <si>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</si>
  <si>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</si>
  <si>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</si>
  <si>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</si>
  <si>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</si>
  <si>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</si>
  <si>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</si>
  <si>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</si>
  <si>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</si>
  <si>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</si>
  <si>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</si>
  <si>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</si>
  <si>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</si>
  <si>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</si>
  <si>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</si>
  <si>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</si>
  <si>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</si>
  <si>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</si>
  <si>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</si>
  <si>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</si>
  <si>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</si>
  <si>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</si>
  <si>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</si>
  <si>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</si>
  <si>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</si>
  <si>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</si>
  <si>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</si>
  <si>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</si>
  <si>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</si>
  <si>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</si>
  <si>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</si>
  <si>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</si>
  <si>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</si>
  <si>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</si>
  <si>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</si>
  <si>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</si>
  <si>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</si>
  <si>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</si>
  <si>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</si>
  <si>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</si>
  <si>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</si>
  <si>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</si>
  <si>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</si>
  <si>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</si>
  <si>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</si>
  <si>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</si>
  <si>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</si>
  <si>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</si>
  <si>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</si>
  <si>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</si>
  <si>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</si>
  <si>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</si>
  <si>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</si>
  <si>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</si>
  <si>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</si>
  <si>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</si>
  <si>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</si>
  <si>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</si>
  <si>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</si>
  <si>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</si>
  <si>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</si>
  <si>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</si>
  <si>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</si>
  <si>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</si>
  <si>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</si>
  <si>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</si>
  <si>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</si>
  <si>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</si>
  <si>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</si>
  <si>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</si>
  <si>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</si>
  <si>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</si>
  <si>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</si>
  <si>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</si>
  <si>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</si>
  <si>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</si>
  <si>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</si>
  <si>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</si>
  <si>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</si>
  <si>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</si>
  <si>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</si>
  <si>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</si>
  <si>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</si>
  <si>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</si>
  <si>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</si>
  <si>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</si>
  <si>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</si>
  <si>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</si>
  <si>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</si>
  <si>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</si>
  <si>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</si>
  <si>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</si>
  <si>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</si>
  <si>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</si>
  <si>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</si>
  <si>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</si>
  <si>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</si>
  <si>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</si>
  <si>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</si>
  <si>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</si>
  <si>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</si>
  <si>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</si>
  <si>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</si>
  <si>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</si>
  <si>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</si>
  <si>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</si>
  <si>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</si>
  <si>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</si>
  <si>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</si>
  <si>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</si>
  <si>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</si>
  <si>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</si>
  <si>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</si>
  <si>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</si>
  <si>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</si>
  <si>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</si>
  <si>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</si>
  <si>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</si>
  <si>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</si>
  <si>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</si>
  <si>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</si>
  <si>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</si>
  <si>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</si>
  <si>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</si>
  <si>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</si>
  <si>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</si>
  <si>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</si>
  <si>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</si>
  <si>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</si>
  <si>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</si>
  <si>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</si>
  <si>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</si>
  <si>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</si>
  <si>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</si>
  <si>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</si>
  <si>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</si>
  <si>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</si>
  <si>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</si>
  <si>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</si>
  <si>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</si>
  <si>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</si>
  <si>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</si>
  <si>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</si>
  <si>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</si>
  <si>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</si>
  <si>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</si>
  <si>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</si>
  <si>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</si>
  <si>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</si>
  <si>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</si>
  <si>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</si>
  <si>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</si>
  <si>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</si>
  <si>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</si>
  <si>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</si>
  <si>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</si>
  <si>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</si>
  <si>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</si>
  <si>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</si>
  <si>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</si>
  <si>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</si>
  <si>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</si>
  <si>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</si>
  <si>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</si>
  <si>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</si>
  <si>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</si>
  <si>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</si>
  <si>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</si>
  <si>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</si>
  <si>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</si>
  <si>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</si>
  <si>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</si>
  <si>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</si>
  <si>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</si>
  <si>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</si>
  <si>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</si>
  <si>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</si>
  <si>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</si>
  <si>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</si>
  <si>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</si>
  <si>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</si>
  <si>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</si>
  <si>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</si>
  <si>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</si>
  <si>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</si>
  <si>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</si>
  <si>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</si>
  <si>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</si>
  <si>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</si>
  <si>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</si>
  <si>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</si>
  <si>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</si>
  <si>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</si>
  <si>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</si>
  <si>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</si>
  <si>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</si>
  <si>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</si>
  <si>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</si>
  <si>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</si>
  <si>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</si>
  <si>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</si>
  <si>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</si>
  <si>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</si>
  <si>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</si>
  <si>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</si>
  <si>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</si>
  <si>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</si>
  <si>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</si>
  <si>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</si>
  <si>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</si>
  <si>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</si>
  <si>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</si>
  <si>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</si>
  <si>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</si>
  <si>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</si>
  <si>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</si>
  <si>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</si>
  <si>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</si>
  <si>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</si>
  <si>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</si>
  <si>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</si>
  <si>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</si>
  <si>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</si>
  <si>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</si>
  <si>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</si>
  <si>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</si>
  <si>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</si>
  <si>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</si>
  <si>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</si>
  <si>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</si>
  <si>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</si>
  <si>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</si>
  <si>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</si>
  <si>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</si>
  <si>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</si>
  <si>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</si>
  <si>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</si>
  <si>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</si>
  <si>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</si>
  <si>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</si>
  <si>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</si>
  <si>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</si>
  <si>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</si>
  <si>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</si>
  <si>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</si>
  <si>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</si>
  <si>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</si>
  <si>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</si>
  <si>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</si>
  <si>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</si>
  <si>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</si>
  <si>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</si>
  <si>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</si>
  <si>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</si>
  <si>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</si>
  <si>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</si>
  <si>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</si>
  <si>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</si>
  <si>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</si>
  <si>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</si>
  <si>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</si>
  <si>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</si>
  <si>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</si>
  <si>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</si>
  <si>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</si>
  <si>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</si>
  <si>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</si>
  <si>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</si>
  <si>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</si>
  <si>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</si>
  <si>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</si>
  <si>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</si>
  <si>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</si>
  <si>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</si>
  <si>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</si>
  <si>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</si>
  <si>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</si>
  <si>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</si>
  <si>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</si>
  <si>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</si>
  <si>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</si>
  <si>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</si>
  <si>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</si>
  <si>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</si>
  <si>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</si>
  <si>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</si>
  <si>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</si>
  <si>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</si>
  <si>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</si>
  <si>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</si>
  <si>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</si>
  <si>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</si>
  <si>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</si>
  <si>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</si>
  <si>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</si>
  <si>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</si>
  <si>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</si>
  <si>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</si>
  <si>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</si>
  <si>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</si>
  <si>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</si>
  <si>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</si>
  <si>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</si>
  <si>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</si>
  <si>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</si>
  <si>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</si>
  <si>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</si>
  <si>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</si>
  <si>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</si>
  <si>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</si>
  <si>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</si>
  <si>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</si>
  <si>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</si>
  <si>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</si>
  <si>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</si>
  <si>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</si>
  <si>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</si>
  <si>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</si>
  <si>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</si>
  <si>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</si>
  <si>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</si>
  <si>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</si>
  <si>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</si>
  <si>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</si>
  <si>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</si>
  <si>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</si>
  <si>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</si>
  <si>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</si>
  <si>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</si>
  <si>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</si>
  <si>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</si>
  <si>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</si>
  <si>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</si>
  <si>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</si>
  <si>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</si>
  <si>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</si>
  <si>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</si>
  <si>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</si>
  <si>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</si>
  <si>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</si>
  <si>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</si>
  <si>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</si>
  <si>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</si>
  <si>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</si>
  <si>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</si>
  <si>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</si>
  <si>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</si>
  <si>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</si>
  <si>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</si>
  <si>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</si>
  <si>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</si>
  <si>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</si>
  <si>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</si>
  <si>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</si>
  <si>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</si>
  <si>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</si>
  <si>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</si>
  <si>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</si>
  <si>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</si>
  <si>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</si>
  <si>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</si>
  <si>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</si>
  <si>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</si>
  <si>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</si>
  <si>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</si>
  <si>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</si>
  <si>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</si>
  <si>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</si>
  <si>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</si>
  <si>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</si>
  <si>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</si>
  <si>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</si>
  <si>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</si>
  <si>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</si>
  <si>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</si>
  <si>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</si>
  <si>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</si>
  <si>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</si>
  <si>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</si>
  <si>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</si>
  <si>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</si>
  <si>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</si>
  <si>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</si>
  <si>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</si>
  <si>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</si>
  <si>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</si>
  <si>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</si>
  <si>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</si>
  <si>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</si>
  <si>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</si>
  <si>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</si>
  <si>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</si>
  <si>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</si>
  <si>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</si>
  <si>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</si>
  <si>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</si>
  <si>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</si>
  <si>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</si>
  <si>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</si>
  <si>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</si>
  <si>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</si>
  <si>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</si>
  <si>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</si>
  <si>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</si>
  <si>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</si>
  <si>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</si>
  <si>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</si>
  <si>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</si>
  <si>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</si>
  <si>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</si>
  <si>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</si>
  <si>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</si>
  <si>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</si>
  <si>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</si>
  <si>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</si>
  <si>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</si>
  <si>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</si>
  <si>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</si>
  <si>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</si>
  <si>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</si>
  <si>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</si>
  <si>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</si>
  <si>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</si>
  <si>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</si>
  <si>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</si>
  <si>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</si>
  <si>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</si>
  <si>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</si>
  <si>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</si>
  <si>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</si>
  <si>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</si>
  <si>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</si>
  <si>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</si>
  <si>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</si>
  <si>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</si>
  <si>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</si>
  <si>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</si>
  <si>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</si>
  <si>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</si>
  <si>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</si>
  <si>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</si>
  <si>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</si>
  <si>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</si>
  <si>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</si>
  <si>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</si>
  <si>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</si>
  <si>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</si>
  <si>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</si>
  <si>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</si>
  <si>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</si>
  <si>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</si>
  <si>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</si>
  <si>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</si>
  <si>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</si>
  <si>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</si>
  <si>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</si>
  <si>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</si>
  <si>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</si>
  <si>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</si>
  <si>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</si>
  <si>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</si>
  <si>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</si>
  <si>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</si>
  <si>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</si>
  <si>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</si>
  <si>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</si>
  <si>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</si>
  <si>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</si>
  <si>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</si>
  <si>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</si>
  <si>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</si>
  <si>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</si>
  <si>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</si>
  <si>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</si>
  <si>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</si>
  <si>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</si>
  <si>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</si>
  <si>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</si>
  <si>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</si>
  <si>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</si>
  <si>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</si>
  <si>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</si>
  <si>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</si>
  <si>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</si>
  <si>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</si>
  <si>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</si>
  <si>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</si>
  <si>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</si>
  <si>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</si>
  <si>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</si>
  <si>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</si>
  <si>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</si>
  <si>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</si>
  <si>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</si>
  <si>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</si>
  <si>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</si>
  <si>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</si>
  <si>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</si>
  <si>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</si>
  <si>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</si>
  <si>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</si>
  <si>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</si>
  <si>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</si>
  <si>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</si>
  <si>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</si>
  <si>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</si>
  <si>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</si>
  <si>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</si>
  <si>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</si>
  <si>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</si>
  <si>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</si>
  <si>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</si>
  <si>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</si>
  <si>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</si>
  <si>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</si>
  <si>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</si>
  <si>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</si>
  <si>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</si>
  <si>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</si>
  <si>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</si>
  <si>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</si>
  <si>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</si>
  <si>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</si>
  <si>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</si>
  <si>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</si>
  <si>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</si>
  <si>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</si>
  <si>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</si>
  <si>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</si>
  <si>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</si>
  <si>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</si>
  <si>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</si>
  <si>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</si>
  <si>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</si>
  <si>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</si>
  <si>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</si>
  <si>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</si>
  <si>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</si>
  <si>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</si>
  <si>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</si>
  <si>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</si>
  <si>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</si>
  <si>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</si>
  <si>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</si>
  <si>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</si>
  <si>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</si>
  <si>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</si>
  <si>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</si>
  <si>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</si>
  <si>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</si>
  <si>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</si>
  <si>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</si>
  <si>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</si>
  <si>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</si>
  <si>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</si>
  <si>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</si>
  <si>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</si>
  <si>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</si>
  <si>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</si>
  <si>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</si>
  <si>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</si>
  <si>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</si>
  <si>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</si>
  <si>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</si>
  <si>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</si>
  <si>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</si>
  <si>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</si>
  <si>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</si>
  <si>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</si>
  <si>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</si>
  <si>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</si>
  <si>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</si>
  <si>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</si>
  <si>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</si>
  <si>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</si>
  <si>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</si>
  <si>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</si>
  <si>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</si>
  <si>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</si>
  <si>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</si>
  <si>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</si>
  <si>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</si>
  <si>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</si>
  <si>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</si>
  <si>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</si>
  <si>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</si>
  <si>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</si>
  <si>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</si>
  <si>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</si>
  <si>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</si>
  <si>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</si>
  <si>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</si>
  <si>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</si>
  <si>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</si>
  <si>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</si>
  <si>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</si>
  <si>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</si>
  <si>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</si>
  <si>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</si>
  <si>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</si>
  <si>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</si>
  <si>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</si>
  <si>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</si>
  <si>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</si>
  <si>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</si>
  <si>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</si>
  <si>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</si>
  <si>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</si>
  <si>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</si>
  <si>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</si>
  <si>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</si>
  <si>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</si>
  <si>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</si>
  <si>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</si>
  <si>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</si>
  <si>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</si>
  <si>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</si>
  <si>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</si>
  <si>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</si>
  <si>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</si>
  <si>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</si>
  <si>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</si>
  <si>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</si>
  <si>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</si>
  <si>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</si>
  <si>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</si>
  <si>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</si>
  <si>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</si>
  <si>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</si>
  <si>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</si>
  <si>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</si>
  <si>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</si>
  <si>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</si>
  <si>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</si>
  <si>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</si>
  <si>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</si>
  <si>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</si>
  <si>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</si>
  <si>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</si>
  <si>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</si>
  <si>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</si>
  <si>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</si>
  <si>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</si>
  <si>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</si>
  <si>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</si>
  <si>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</si>
  <si>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</si>
  <si>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</si>
  <si>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</si>
  <si>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</si>
  <si>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</si>
  <si>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</si>
  <si>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</si>
  <si>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</si>
  <si>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</si>
  <si>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</si>
  <si>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</si>
  <si>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</si>
  <si>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</si>
  <si>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</si>
  <si>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</si>
  <si>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</si>
  <si>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</si>
  <si>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</si>
  <si>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</si>
  <si>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</si>
  <si>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</si>
  <si>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</si>
  <si>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</si>
  <si>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</si>
  <si>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</si>
  <si>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</si>
  <si>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</si>
  <si>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</si>
  <si>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</si>
  <si>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</si>
  <si>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</si>
  <si>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</si>
  <si>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</si>
  <si>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</si>
  <si>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</si>
  <si>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</si>
  <si>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</si>
  <si>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</si>
  <si>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</si>
  <si>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</si>
  <si>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</si>
  <si>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</si>
  <si>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</si>
  <si>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</si>
  <si>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</si>
  <si>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</si>
  <si>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</si>
  <si>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</si>
  <si>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</si>
  <si>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</si>
  <si>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</si>
  <si>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</si>
  <si>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</si>
  <si>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</si>
  <si>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</si>
  <si>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</si>
  <si>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</si>
  <si>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</si>
  <si>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</si>
  <si>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</si>
  <si>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</si>
  <si>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</si>
  <si>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</si>
  <si>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</si>
  <si>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</si>
  <si>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</si>
  <si>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</si>
  <si>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</si>
  <si>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</si>
  <si>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</si>
  <si>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</si>
  <si>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</si>
  <si>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</si>
  <si>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</si>
  <si>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</si>
  <si>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</si>
  <si>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</si>
  <si>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</si>
  <si>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</si>
  <si>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</si>
  <si>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</si>
  <si>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</si>
  <si>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</si>
  <si>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</si>
  <si>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</si>
  <si>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</si>
  <si>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</si>
  <si>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</si>
  <si>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</si>
  <si>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</si>
  <si>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</si>
  <si>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</si>
  <si>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</si>
  <si>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</si>
  <si>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</si>
  <si>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</si>
  <si>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</si>
  <si>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</si>
  <si>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</si>
  <si>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</si>
  <si>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</si>
  <si>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</si>
  <si>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</si>
  <si>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</si>
  <si>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</si>
  <si>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</si>
  <si>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</si>
  <si>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</si>
  <si>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</si>
  <si>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</si>
  <si>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</si>
  <si>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</si>
  <si>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</si>
  <si>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</si>
  <si>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</si>
  <si>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</si>
  <si>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</si>
  <si>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</si>
  <si>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</si>
  <si>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</si>
  <si>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</si>
  <si>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</si>
  <si>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</si>
  <si>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</si>
  <si>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</si>
  <si>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</si>
  <si>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</si>
  <si>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</si>
  <si>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</si>
  <si>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</si>
  <si>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</si>
  <si>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</si>
  <si>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</si>
  <si>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</si>
  <si>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</si>
  <si>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</si>
  <si>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</si>
  <si>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</si>
  <si>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</si>
  <si>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</si>
  <si>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</si>
  <si>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</si>
  <si>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</si>
  <si>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</si>
  <si>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</si>
  <si>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</si>
  <si>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</si>
  <si>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</si>
  <si>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</si>
  <si>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</si>
  <si>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</si>
  <si>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</si>
  <si>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</si>
  <si>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</si>
  <si>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</si>
  <si>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</si>
  <si>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</si>
  <si>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</si>
  <si>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</si>
  <si>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</si>
  <si>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</si>
  <si>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</si>
  <si>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</si>
  <si>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</si>
  <si>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</si>
  <si>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</si>
  <si>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</si>
  <si>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</si>
  <si>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</si>
  <si>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</si>
  <si>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</si>
  <si>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</si>
  <si>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</si>
  <si>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</si>
  <si>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</si>
  <si>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</si>
  <si>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</si>
  <si>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</si>
  <si>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</si>
  <si>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</si>
  <si>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</si>
  <si>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</si>
  <si>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</si>
  <si>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</si>
  <si>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</si>
  <si>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</si>
  <si>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</si>
  <si>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</si>
  <si>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</si>
  <si>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</si>
  <si>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</si>
  <si>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</si>
  <si>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</si>
  <si>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</si>
  <si>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</si>
  <si>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</si>
  <si>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</si>
  <si>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</si>
  <si>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</si>
  <si>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</si>
  <si>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</si>
  <si>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</si>
  <si>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</si>
  <si>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</si>
  <si>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</si>
  <si>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</si>
  <si>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</si>
  <si>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</si>
  <si>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</si>
  <si>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</si>
  <si>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</si>
  <si>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</si>
  <si>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</si>
  <si>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</si>
  <si>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</si>
  <si>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</si>
  <si>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</si>
  <si>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</si>
  <si>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</si>
  <si>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</si>
  <si>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</si>
  <si>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</si>
  <si>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</si>
  <si>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</si>
  <si>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</si>
  <si>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</si>
  <si>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</si>
  <si>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</si>
  <si>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</si>
  <si>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</si>
  <si>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</si>
  <si>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</si>
  <si>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</si>
  <si>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</si>
  <si>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</si>
  <si>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</si>
  <si>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</si>
  <si>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</si>
  <si>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</si>
  <si>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</si>
  <si>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</si>
  <si>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</si>
  <si>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</si>
  <si>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</si>
  <si>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</si>
  <si>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</si>
  <si>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</si>
  <si>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</si>
  <si>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</si>
  <si>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</si>
  <si>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</si>
  <si>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</si>
  <si>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</si>
  <si>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</si>
  <si>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</si>
  <si>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</si>
  <si>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</si>
  <si>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</si>
  <si>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</si>
  <si>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</si>
  <si>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</si>
  <si>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</si>
  <si>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</si>
  <si>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</si>
  <si>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</si>
  <si>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</si>
  <si>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</si>
  <si>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</si>
  <si>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</si>
  <si>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</si>
  <si>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</si>
  <si>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</si>
  <si>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</si>
  <si>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</si>
  <si>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</si>
  <si>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</si>
  <si>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</si>
  <si>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</si>
  <si>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</si>
  <si>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</si>
  <si>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</si>
  <si>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</si>
  <si>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</si>
  <si>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</si>
  <si>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</si>
  <si>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</si>
  <si>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</si>
  <si>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</si>
  <si>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</si>
  <si>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</si>
  <si>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</si>
  <si>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</si>
  <si>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</si>
  <si>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</si>
  <si>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</si>
  <si>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</si>
  <si>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</si>
  <si>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</si>
  <si>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</si>
  <si>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</si>
  <si>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</si>
  <si>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</si>
  <si>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</si>
  <si>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</si>
  <si>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</si>
  <si>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</si>
  <si>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</si>
  <si>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</si>
  <si>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</si>
  <si>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</si>
  <si>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</si>
  <si>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</si>
  <si>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</si>
  <si>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</si>
  <si>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</si>
  <si>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</si>
  <si>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</si>
  <si>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</si>
  <si>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</si>
  <si>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</si>
  <si>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</si>
  <si>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</si>
  <si>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</si>
  <si>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</si>
  <si>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</si>
  <si>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</si>
  <si>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</si>
  <si>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</si>
  <si>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</si>
  <si>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</si>
  <si>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</si>
  <si>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</si>
  <si>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</si>
  <si>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</si>
  <si>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</si>
  <si>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</si>
  <si>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</si>
  <si>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</si>
  <si>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</si>
  <si>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</si>
  <si>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</si>
  <si>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</si>
  <si>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</si>
  <si>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</si>
  <si>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</si>
  <si>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</si>
  <si>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</si>
  <si>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</si>
  <si>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</si>
  <si>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</si>
  <si>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</si>
  <si>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</si>
  <si>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</si>
  <si>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</si>
  <si>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</si>
  <si>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</si>
  <si>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</si>
  <si>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</si>
  <si>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</si>
  <si>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</si>
  <si>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</si>
  <si>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</si>
  <si>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</si>
  <si>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</si>
  <si>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</si>
  <si>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</si>
  <si>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</si>
  <si>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</si>
  <si>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</si>
  <si>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</si>
  <si>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</si>
  <si>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</si>
  <si>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</si>
  <si>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</si>
  <si>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</si>
  <si>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</si>
  <si>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</si>
  <si>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</si>
  <si>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</si>
  <si>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</si>
  <si>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</si>
  <si>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</si>
  <si>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</si>
  <si>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</si>
  <si>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</si>
  <si>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</si>
  <si>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</si>
  <si>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</si>
  <si>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</si>
  <si>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</si>
  <si>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</si>
  <si>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</si>
  <si>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</si>
  <si>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</si>
  <si>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</si>
  <si>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</si>
  <si>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</si>
  <si>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</si>
  <si>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</si>
  <si>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</si>
  <si>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</si>
  <si>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</si>
  <si>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</si>
  <si>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</si>
  <si>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</si>
  <si>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</si>
  <si>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</si>
  <si>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</si>
  <si>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</si>
  <si>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</si>
  <si>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</si>
  <si>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</si>
  <si>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</si>
  <si>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</si>
  <si>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</si>
  <si>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</si>
  <si>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</si>
  <si>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</si>
  <si>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</si>
  <si>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</si>
  <si>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</si>
  <si>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</si>
  <si>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</si>
  <si>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</si>
  <si>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</si>
  <si>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</si>
  <si>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</si>
  <si>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</si>
  <si>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</si>
  <si>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</si>
  <si>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</si>
  <si>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</si>
  <si>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</si>
  <si>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</si>
  <si>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</si>
  <si>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</si>
  <si>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</si>
  <si>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</si>
  <si>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</si>
  <si>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</si>
  <si>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</si>
  <si>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</si>
  <si>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</si>
  <si>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</si>
  <si>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</si>
  <si>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</si>
  <si>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</si>
  <si>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</si>
  <si>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</si>
  <si>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</si>
  <si>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</si>
  <si>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</si>
  <si>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</si>
  <si>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</si>
  <si>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</si>
  <si>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</si>
  <si>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</si>
  <si>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</si>
  <si>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</si>
  <si>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</si>
  <si>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</si>
  <si>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</si>
  <si>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</si>
  <si>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</si>
  <si>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</si>
  <si>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</si>
  <si>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</si>
  <si>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</si>
  <si>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</si>
  <si>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</si>
  <si>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</si>
  <si>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</si>
  <si>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</si>
  <si>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</si>
  <si>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</si>
  <si>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</si>
  <si>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</si>
  <si>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</si>
  <si>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</si>
  <si>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</si>
  <si>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</si>
  <si>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</si>
  <si>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</si>
  <si>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</si>
  <si>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</si>
  <si>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</si>
  <si>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</si>
  <si>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</si>
  <si>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</si>
  <si>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</si>
  <si>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</si>
  <si>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</si>
  <si>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</si>
  <si>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</si>
  <si>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</si>
  <si>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</si>
  <si>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</si>
  <si>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</si>
  <si>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</si>
  <si>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</si>
  <si>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</si>
  <si>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</si>
  <si>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</si>
  <si>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</si>
  <si>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</si>
  <si>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</si>
  <si>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</si>
  <si>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</si>
  <si>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</si>
  <si>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</si>
  <si>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</si>
  <si>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</si>
  <si>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</si>
  <si>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</si>
  <si>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</si>
  <si>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</si>
  <si>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</si>
  <si>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</si>
  <si>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</si>
  <si>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</si>
  <si>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</si>
  <si>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</si>
  <si>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</si>
  <si>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</si>
  <si>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</si>
  <si>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</si>
  <si>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</si>
  <si>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</si>
  <si>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</si>
  <si>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</si>
  <si>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</si>
  <si>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</si>
  <si>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</si>
  <si>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</si>
  <si>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</si>
  <si>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</si>
  <si>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</si>
  <si>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</si>
  <si>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</si>
  <si>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</si>
  <si>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</si>
  <si>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</si>
  <si>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</si>
  <si>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</si>
  <si>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</si>
  <si>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</si>
  <si>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</si>
  <si>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</si>
  <si>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</si>
  <si>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</si>
  <si>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</si>
  <si>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</si>
  <si>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</si>
  <si>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</si>
  <si>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</si>
  <si>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</si>
  <si>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</si>
  <si>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</si>
  <si>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</si>
  <si>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</si>
  <si>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</si>
  <si>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</si>
  <si>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</si>
  <si>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</si>
  <si>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</si>
  <si>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</si>
  <si>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</si>
  <si>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</si>
  <si>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</si>
  <si>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</si>
  <si>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</si>
  <si>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</si>
  <si>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</si>
  <si>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</si>
  <si>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</si>
  <si>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</si>
  <si>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</si>
  <si>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</si>
  <si>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</si>
  <si>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</si>
  <si>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</si>
  <si>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</si>
  <si>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</si>
  <si>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</si>
  <si>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</si>
  <si>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</si>
  <si>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</si>
  <si>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</si>
  <si>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</si>
  <si>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</si>
  <si>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</si>
  <si>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</si>
  <si>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</si>
  <si>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</si>
  <si>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</si>
  <si>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</si>
  <si>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</si>
  <si>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</si>
  <si>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</si>
  <si>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</si>
  <si>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</si>
  <si>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</si>
  <si>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</si>
  <si>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</si>
  <si>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</si>
  <si>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</si>
  <si>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</si>
  <si>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</si>
  <si>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</si>
  <si>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</si>
  <si>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</si>
  <si>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</si>
  <si>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</si>
  <si>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</si>
  <si>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</si>
  <si>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</si>
  <si>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</si>
  <si>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</si>
  <si>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</si>
  <si>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</si>
  <si>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</si>
  <si>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</si>
  <si>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</si>
  <si>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</si>
  <si>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</si>
  <si>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</si>
  <si>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</si>
  <si>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</si>
  <si>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</si>
  <si>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</si>
  <si>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</si>
  <si>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</si>
  <si>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</si>
  <si>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</si>
  <si>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</si>
  <si>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</si>
  <si>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</si>
  <si>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</si>
  <si>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</si>
  <si>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</si>
  <si>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</si>
  <si>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</si>
  <si>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</si>
  <si>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</si>
  <si>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</si>
  <si>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</si>
  <si>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</si>
  <si>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</si>
  <si>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</si>
  <si>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</si>
  <si>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</si>
  <si>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</si>
  <si>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</si>
  <si>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</si>
  <si>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</si>
  <si>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</si>
  <si>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</si>
  <si>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</si>
  <si>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</si>
  <si>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</si>
  <si>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</si>
  <si>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</si>
  <si>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</si>
  <si>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</si>
  <si>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</si>
  <si>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</si>
  <si>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</si>
  <si>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</si>
  <si>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</si>
  <si>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</si>
  <si>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</si>
  <si>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</si>
  <si>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</si>
  <si>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</si>
  <si>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</si>
  <si>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</si>
  <si>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</si>
  <si>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</si>
  <si>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</si>
  <si>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</si>
  <si>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</si>
  <si>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</si>
  <si>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</si>
  <si>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</si>
  <si>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</si>
  <si>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</si>
  <si>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</si>
  <si>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</si>
  <si>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</si>
  <si>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</si>
  <si>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</si>
  <si>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</si>
  <si>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</si>
  <si>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</si>
  <si>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</si>
  <si>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</si>
  <si>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</si>
  <si>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</si>
  <si>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</si>
  <si>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</si>
  <si>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</si>
  <si>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</si>
  <si>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</si>
  <si>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</si>
  <si>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</si>
  <si>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</si>
  <si>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</si>
  <si>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</si>
  <si>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</si>
  <si>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</si>
  <si>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</si>
  <si>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</si>
  <si>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</si>
  <si>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</si>
  <si>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</si>
  <si>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</si>
  <si>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</si>
  <si>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</si>
  <si>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</si>
  <si>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</si>
  <si>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</si>
  <si>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</si>
  <si>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</si>
  <si>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</si>
  <si>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</si>
  <si>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</si>
  <si>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</si>
  <si>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</si>
  <si>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</si>
  <si>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</si>
  <si>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</si>
  <si>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</si>
  <si>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</si>
  <si>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</si>
  <si>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</si>
  <si>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</si>
  <si>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</si>
  <si>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</si>
  <si>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</si>
  <si>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</si>
  <si>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</si>
  <si>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</si>
  <si>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</si>
  <si>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</si>
  <si>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</si>
  <si>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</si>
  <si>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</si>
  <si>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</si>
  <si>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</si>
  <si>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</si>
  <si>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</si>
  <si>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</si>
  <si>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</si>
  <si>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</si>
  <si>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</si>
  <si>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</si>
  <si>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</si>
  <si>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</si>
  <si>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</si>
  <si>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</si>
  <si>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</si>
  <si>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</si>
  <si>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</si>
  <si>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</si>
  <si>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</si>
  <si>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</si>
  <si>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</si>
  <si>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</si>
  <si>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</si>
  <si>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</si>
  <si>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</si>
  <si>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</si>
  <si>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</si>
  <si>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</si>
  <si>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</si>
  <si>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</si>
  <si>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</si>
  <si>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</si>
  <si>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</si>
  <si>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</si>
  <si>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</si>
  <si>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</si>
  <si>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</si>
  <si>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</si>
  <si>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</si>
  <si>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</si>
  <si>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</si>
  <si>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</si>
  <si>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</si>
  <si>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</si>
  <si>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</si>
  <si>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</si>
  <si>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</si>
  <si>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</si>
  <si>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</si>
  <si>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</si>
  <si>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</si>
  <si>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</si>
  <si>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</si>
  <si>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</si>
  <si>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</si>
  <si>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</si>
  <si>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</si>
  <si>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</si>
  <si>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</si>
  <si>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</si>
  <si>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</si>
  <si>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</si>
  <si>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</si>
  <si>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</si>
  <si>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</si>
  <si>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</si>
  <si>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</si>
  <si>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</si>
  <si>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</si>
  <si>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</si>
  <si>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</si>
  <si>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</si>
  <si>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</si>
  <si>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</si>
  <si>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</si>
  <si>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</si>
  <si>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</si>
  <si>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</si>
  <si>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</si>
  <si>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</si>
  <si>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</si>
  <si>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</si>
  <si>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</si>
  <si>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</si>
  <si>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</si>
  <si>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</si>
  <si>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</si>
  <si>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</si>
  <si>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</si>
  <si>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</si>
  <si>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</si>
  <si>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</si>
  <si>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</si>
  <si>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</si>
  <si>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</si>
  <si>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</si>
  <si>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</si>
  <si>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</si>
  <si>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</si>
  <si>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</si>
  <si>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</si>
  <si>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</si>
  <si>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</si>
  <si>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</si>
  <si>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</si>
  <si>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</si>
  <si>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</si>
  <si>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</si>
  <si>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</si>
  <si>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</si>
  <si>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</si>
  <si>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</si>
  <si>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</si>
  <si>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</si>
  <si>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</si>
  <si>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</si>
  <si>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</si>
  <si>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</si>
  <si>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</si>
  <si>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</si>
  <si>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</si>
  <si>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</si>
  <si>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</si>
  <si>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</si>
  <si>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</si>
  <si>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</si>
  <si>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</si>
  <si>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</si>
  <si>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</si>
  <si>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</si>
  <si>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</si>
  <si>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</si>
  <si>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</si>
  <si>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</si>
  <si>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</si>
  <si>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</si>
  <si>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</si>
  <si>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</si>
  <si>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</si>
  <si>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</si>
  <si>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</si>
  <si>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</si>
  <si>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</si>
  <si>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</si>
  <si>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</si>
  <si>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</si>
  <si>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</si>
  <si>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</si>
  <si>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</si>
  <si>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</si>
  <si>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</si>
  <si>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</si>
  <si>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</si>
  <si>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</si>
  <si>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</si>
  <si>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</si>
  <si>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</si>
  <si>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</si>
  <si>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</si>
  <si>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</si>
  <si>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</si>
  <si>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</si>
  <si>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</si>
  <si>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</si>
  <si>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</si>
  <si>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</si>
  <si>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</si>
  <si>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</si>
  <si>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</si>
  <si>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</si>
  <si>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</si>
  <si>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</si>
  <si>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</si>
  <si>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</si>
  <si>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</si>
  <si>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</si>
  <si>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</si>
  <si>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</si>
  <si>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</si>
  <si>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</si>
  <si>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</si>
  <si>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</si>
  <si>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</si>
  <si>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</si>
  <si>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</si>
  <si>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</si>
  <si>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</si>
  <si>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</si>
  <si>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</si>
  <si>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</si>
  <si>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</si>
  <si>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</si>
  <si>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</si>
  <si>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</si>
  <si>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</si>
  <si>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</si>
  <si>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</si>
  <si>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</si>
  <si>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</si>
  <si>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</si>
  <si>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</si>
  <si>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</si>
  <si>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</si>
  <si>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</si>
  <si>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</si>
  <si>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</si>
  <si>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</si>
  <si>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</si>
  <si>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</si>
  <si>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</si>
  <si>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</si>
  <si>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</si>
  <si>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</si>
  <si>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</si>
  <si>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</si>
  <si>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</si>
  <si>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</si>
  <si>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</si>
  <si>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</si>
  <si>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</si>
  <si>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</si>
  <si>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</si>
  <si>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</si>
  <si>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</si>
  <si>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</si>
  <si>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</si>
  <si>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</si>
  <si>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</si>
  <si>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</si>
  <si>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</si>
  <si>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</si>
  <si>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</si>
  <si>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</si>
  <si>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</si>
  <si>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</si>
  <si>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</si>
  <si>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</si>
  <si>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</si>
  <si>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</si>
  <si>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</si>
  <si>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</si>
  <si>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</si>
  <si>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</si>
  <si>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</si>
  <si>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</si>
  <si>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</si>
  <si>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</si>
  <si>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</si>
  <si>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</si>
  <si>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</si>
  <si>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</si>
  <si>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</si>
  <si>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</si>
  <si>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</si>
  <si>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</si>
  <si>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</si>
  <si>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</si>
  <si>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</si>
  <si>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</si>
  <si>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</si>
  <si>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</si>
  <si>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</si>
  <si>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</si>
  <si>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</si>
  <si>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</si>
  <si>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</si>
  <si>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</si>
  <si>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</si>
  <si>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</si>
  <si>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</si>
  <si>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</si>
  <si>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</si>
  <si>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</si>
  <si>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</si>
  <si>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</si>
  <si>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</si>
  <si>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</si>
  <si>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</si>
  <si>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</si>
  <si>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</si>
  <si>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</si>
  <si>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</si>
  <si>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</si>
  <si>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</si>
  <si>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</si>
  <si>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</si>
  <si>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</si>
  <si>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</si>
  <si>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</si>
  <si>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</si>
  <si>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</si>
  <si>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</si>
  <si>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</si>
  <si>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</si>
  <si>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</si>
  <si>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</si>
  <si>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</si>
  <si>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</si>
  <si>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</si>
  <si>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</si>
  <si>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</si>
  <si>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</si>
  <si>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</si>
  <si>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</si>
  <si>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</si>
  <si>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</si>
  <si>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</si>
  <si>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</si>
  <si>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</si>
  <si>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</si>
  <si>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</si>
  <si>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</si>
  <si>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</si>
  <si>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</si>
  <si>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</si>
  <si>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</si>
  <si>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</si>
  <si>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</si>
  <si>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</si>
  <si>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</si>
  <si>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</si>
  <si>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</si>
  <si>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</si>
  <si>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</si>
  <si>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</si>
  <si>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</si>
  <si>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</si>
  <si>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</si>
  <si>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</si>
  <si>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</si>
  <si>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</si>
  <si>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</si>
  <si>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</si>
  <si>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</si>
  <si>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</si>
  <si>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</si>
  <si>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</si>
  <si>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</si>
  <si>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</si>
  <si>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</si>
  <si>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</si>
  <si>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</si>
  <si>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</si>
  <si>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</si>
  <si>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</si>
  <si>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</si>
  <si>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</si>
  <si>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</si>
  <si>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</si>
  <si>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</si>
  <si>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</si>
  <si>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</si>
  <si>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</si>
  <si>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</si>
  <si>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</si>
  <si>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</si>
  <si>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</si>
  <si>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</si>
  <si>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</si>
  <si>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</si>
  <si>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</si>
  <si>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</si>
  <si>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</si>
  <si>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</si>
  <si>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</si>
  <si>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</si>
  <si>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</si>
  <si>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</si>
  <si>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</si>
  <si>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</si>
  <si>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</si>
  <si>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</si>
  <si>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</si>
  <si>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</si>
  <si>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</si>
  <si>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</si>
  <si>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</si>
  <si>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</si>
  <si>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</si>
  <si>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</si>
  <si>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</si>
  <si>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</si>
  <si>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</si>
  <si>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</si>
  <si>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</si>
  <si>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</si>
  <si>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</si>
  <si>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</si>
  <si>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</si>
  <si>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</si>
  <si>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</si>
  <si>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</si>
  <si>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</si>
  <si>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</si>
  <si>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</si>
  <si>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</si>
  <si>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</si>
  <si>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</si>
  <si>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</si>
  <si>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</si>
  <si>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</si>
  <si>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</si>
  <si>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</si>
  <si>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</si>
  <si>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</si>
  <si>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</si>
  <si>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</si>
  <si>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</si>
  <si>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</si>
  <si>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</si>
  <si>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</si>
  <si>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</si>
  <si>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</si>
  <si>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</si>
  <si>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</si>
  <si>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</si>
  <si>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</si>
  <si>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</si>
  <si>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</si>
  <si>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</si>
  <si>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</si>
  <si>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</si>
  <si>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</si>
  <si>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</si>
  <si>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</si>
  <si>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</si>
  <si>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</si>
  <si>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</si>
  <si>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</si>
  <si>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</si>
  <si>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</si>
  <si>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</si>
  <si>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</si>
  <si>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</si>
  <si>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</si>
  <si>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</si>
  <si>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</si>
  <si>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</si>
  <si>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</si>
  <si>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</si>
  <si>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</si>
  <si>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</si>
  <si>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</si>
  <si>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</si>
  <si>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</si>
  <si>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</si>
  <si>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</si>
  <si>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</si>
  <si>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</si>
  <si>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</si>
  <si>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</si>
  <si>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</si>
  <si>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</si>
  <si>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</si>
  <si>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</si>
  <si>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</si>
  <si>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</si>
  <si>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</si>
  <si>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</si>
  <si>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</si>
  <si>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</si>
  <si>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</si>
  <si>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</si>
  <si>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</si>
  <si>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</si>
  <si>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</si>
  <si>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</si>
  <si>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</si>
  <si>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</si>
  <si>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</si>
  <si>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</si>
  <si>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</si>
  <si>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</si>
  <si>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</si>
  <si>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</si>
  <si>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</si>
  <si>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</si>
  <si>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</si>
  <si>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</si>
  <si>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</si>
  <si>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</si>
  <si>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</si>
  <si>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</si>
  <si>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</si>
  <si>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</si>
  <si>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</si>
  <si>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</si>
  <si>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</si>
  <si>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</si>
  <si>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</si>
  <si>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</si>
  <si>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</si>
  <si>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</si>
  <si>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</si>
  <si>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</si>
  <si>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</si>
  <si>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</si>
  <si>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</si>
  <si>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</si>
  <si>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</si>
  <si>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</si>
  <si>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</si>
  <si>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</si>
  <si>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</si>
  <si>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</si>
  <si>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</si>
  <si>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</si>
  <si>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</si>
  <si>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</si>
  <si>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</si>
  <si>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</si>
  <si>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</si>
  <si>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</si>
  <si>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</si>
  <si>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</si>
  <si>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</si>
  <si>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</si>
  <si>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</si>
  <si>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</si>
  <si>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</si>
  <si>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</si>
  <si>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</si>
  <si>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</si>
  <si>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</si>
  <si>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</si>
  <si>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</si>
  <si>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</si>
  <si>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</si>
  <si>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</si>
  <si>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</si>
  <si>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</si>
  <si>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</si>
  <si>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</si>
  <si>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</si>
  <si>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</si>
  <si>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</si>
  <si>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</si>
  <si>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</si>
  <si>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</si>
  <si>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</si>
  <si>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</si>
  <si>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</si>
  <si>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</si>
  <si>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</si>
  <si>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</si>
  <si>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</si>
  <si>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</si>
  <si>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</si>
  <si>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</si>
  <si>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</si>
  <si>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</si>
  <si>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</si>
  <si>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</si>
  <si>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</si>
  <si>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</si>
  <si>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</si>
  <si>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</si>
  <si>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</si>
  <si>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</si>
  <si>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</si>
  <si>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</si>
  <si>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</si>
  <si>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</si>
  <si>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</si>
  <si>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</si>
  <si>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</si>
  <si>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</si>
  <si>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</si>
  <si>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</si>
  <si>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</si>
  <si>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</si>
  <si>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</si>
  <si>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</si>
  <si>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</si>
  <si>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</si>
  <si>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</si>
  <si>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</si>
  <si>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</si>
  <si>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</si>
  <si>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</si>
  <si>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</si>
  <si>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</si>
  <si>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</si>
  <si>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</si>
  <si>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</si>
  <si>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</si>
  <si>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</si>
  <si>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</si>
  <si>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</si>
  <si>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</si>
  <si>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</si>
  <si>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</si>
  <si>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</si>
  <si>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</si>
  <si>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</si>
  <si>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</si>
  <si>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</si>
  <si>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</si>
  <si>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</si>
  <si>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</si>
  <si>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</si>
  <si>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</si>
  <si>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</si>
  <si>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</si>
  <si>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</si>
  <si>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</si>
  <si>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</si>
  <si>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</si>
  <si>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</si>
  <si>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</si>
  <si>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</si>
  <si>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</si>
  <si>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</si>
  <si>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</si>
  <si>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</si>
  <si>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</si>
  <si>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</si>
  <si>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</si>
  <si>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</si>
  <si>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</si>
  <si>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</si>
  <si>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</si>
  <si>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</si>
  <si>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</si>
  <si>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</si>
  <si>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</si>
  <si>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</si>
  <si>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</si>
  <si>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</si>
  <si>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</si>
  <si>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</si>
  <si>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</si>
  <si>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</si>
  <si>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</si>
  <si>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</si>
  <si>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</si>
  <si>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</si>
  <si>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</si>
  <si>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</si>
  <si>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</si>
  <si>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</si>
  <si>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</si>
  <si>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</si>
  <si>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</si>
  <si>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</si>
  <si>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</si>
  <si>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</si>
  <si>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</si>
  <si>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</si>
  <si>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</si>
  <si>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</si>
  <si>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</si>
  <si>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</si>
  <si>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</si>
  <si>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</si>
  <si>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</si>
  <si>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</si>
  <si>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</si>
  <si>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</si>
  <si>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</si>
  <si>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</si>
  <si>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</si>
  <si>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</si>
  <si>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</si>
  <si>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</si>
  <si>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</si>
  <si>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</si>
  <si>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</si>
  <si>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</si>
  <si>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</si>
  <si>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</si>
  <si>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</si>
  <si>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</si>
  <si>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</si>
  <si>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</si>
  <si>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</si>
  <si>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</si>
  <si>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</si>
  <si>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</si>
  <si>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</si>
  <si>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</si>
  <si>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</si>
  <si>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</si>
  <si>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</si>
  <si>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</si>
  <si>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</si>
  <si>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</si>
  <si>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</si>
  <si>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</si>
  <si>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</si>
  <si>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</si>
  <si>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</si>
  <si>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</si>
  <si>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</si>
  <si>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</si>
  <si>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</si>
  <si>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</si>
  <si>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</si>
  <si>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</si>
  <si>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</si>
  <si>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</si>
  <si>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</si>
  <si>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</si>
  <si>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</si>
  <si>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</si>
  <si>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</si>
  <si>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</si>
  <si>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</si>
  <si>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</si>
  <si>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</si>
  <si>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</si>
  <si>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</si>
  <si>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</si>
  <si>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</si>
  <si>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</si>
  <si>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</si>
  <si>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</si>
  <si>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</si>
  <si>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</si>
  <si>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</si>
  <si>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</si>
  <si>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</si>
  <si>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</si>
  <si>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</si>
  <si>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</si>
  <si>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</si>
  <si>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</si>
  <si>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</si>
  <si>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</si>
  <si>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</si>
  <si>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</si>
  <si>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</si>
  <si>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</si>
  <si>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</si>
  <si>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</si>
  <si>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</si>
  <si>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</si>
  <si>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</si>
  <si>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</si>
  <si>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</si>
  <si>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</si>
  <si>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</si>
  <si>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</si>
  <si>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</si>
  <si>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</si>
  <si>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</si>
  <si>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</si>
  <si>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</si>
  <si>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</si>
  <si>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</si>
  <si>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</si>
  <si>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</si>
  <si>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</si>
  <si>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</si>
  <si>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</si>
  <si>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</si>
  <si>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</si>
  <si>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</si>
  <si>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</si>
  <si>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</si>
  <si>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</si>
  <si>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</si>
  <si>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</si>
  <si>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</si>
  <si>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</si>
  <si>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</si>
  <si>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</si>
  <si>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</si>
  <si>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</si>
  <si>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</si>
  <si>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</si>
  <si>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</si>
  <si>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</si>
  <si>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</si>
  <si>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</si>
  <si>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</si>
  <si>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</si>
  <si>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</si>
  <si>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</si>
  <si>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</si>
  <si>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</si>
  <si>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</si>
  <si>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</si>
  <si>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</si>
  <si>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</si>
  <si>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</si>
  <si>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</si>
  <si>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</si>
  <si>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</si>
  <si>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</si>
  <si>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</si>
  <si>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</si>
  <si>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</si>
  <si>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</si>
  <si>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</si>
  <si>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</si>
  <si>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</si>
  <si>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</si>
  <si>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</si>
  <si>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</si>
  <si>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</si>
  <si>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</si>
  <si>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</si>
  <si>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</si>
  <si>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</si>
  <si>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</si>
  <si>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</si>
  <si>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</si>
  <si>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</si>
  <si>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</si>
  <si>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</si>
  <si>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</si>
  <si>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</si>
  <si>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</si>
  <si>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</si>
  <si>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</si>
  <si>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</si>
  <si>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</si>
  <si>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</si>
  <si>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</si>
  <si>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</si>
  <si>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</si>
  <si>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</si>
  <si>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</si>
  <si>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</si>
  <si>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</si>
  <si>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</si>
  <si>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</si>
  <si>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</si>
  <si>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</si>
  <si>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</si>
  <si>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</si>
  <si>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</si>
  <si>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</si>
  <si>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</si>
  <si>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</si>
  <si>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</si>
  <si>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</si>
  <si>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</si>
  <si>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</si>
  <si>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</si>
  <si>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</si>
  <si>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</si>
  <si>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</si>
  <si>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</si>
  <si>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</si>
  <si>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</si>
  <si>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</si>
  <si>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</si>
  <si>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</si>
  <si>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</si>
  <si>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</si>
  <si>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</si>
  <si>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</si>
  <si>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</si>
  <si>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</si>
  <si>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</si>
  <si>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</si>
  <si>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</si>
  <si>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</si>
  <si>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</si>
  <si>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</si>
  <si>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</si>
  <si>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</si>
  <si>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</si>
  <si>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</si>
  <si>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</si>
  <si>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</si>
  <si>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</si>
  <si>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</si>
  <si>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</si>
  <si>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</si>
  <si>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</si>
  <si>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</si>
  <si>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</si>
  <si>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</si>
  <si>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</si>
  <si>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</si>
  <si>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</si>
  <si>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</si>
  <si>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</si>
  <si>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</si>
  <si>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</si>
  <si>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</si>
  <si>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</si>
  <si>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</si>
  <si>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</si>
  <si>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</si>
  <si>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</si>
  <si>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</si>
  <si>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</si>
  <si>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</si>
  <si>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</si>
  <si>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</si>
  <si>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</si>
  <si>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</si>
  <si>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</si>
  <si>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</si>
  <si>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</si>
  <si>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</si>
  <si>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</si>
  <si>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</si>
  <si>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</si>
  <si>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</si>
  <si>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</si>
  <si>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</si>
  <si>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</si>
  <si>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</si>
  <si>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</si>
  <si>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</si>
  <si>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</si>
  <si>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</si>
  <si>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</si>
  <si>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</si>
  <si>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</si>
  <si>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</si>
  <si>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</si>
  <si>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</si>
  <si>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</si>
  <si>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</si>
  <si>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</si>
  <si>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</si>
  <si>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</si>
  <si>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</si>
  <si>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</si>
  <si>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</si>
  <si>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</si>
  <si>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</si>
  <si>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</si>
  <si>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</si>
  <si>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</si>
  <si>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</si>
  <si>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</si>
  <si>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</si>
  <si>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</si>
  <si>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</si>
  <si>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</si>
  <si>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</si>
  <si>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</si>
  <si>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</si>
  <si>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</si>
  <si>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</si>
  <si>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</si>
  <si>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</si>
  <si>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</si>
  <si>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</si>
  <si>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</si>
  <si>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</si>
  <si>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</si>
  <si>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</si>
  <si>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</si>
  <si>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</si>
  <si>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</si>
  <si>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</si>
  <si>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</si>
  <si>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</si>
  <si>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</si>
  <si>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</si>
  <si>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</si>
  <si>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</si>
  <si>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</si>
  <si>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</si>
  <si>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</si>
  <si>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</si>
  <si>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</si>
  <si>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</si>
  <si>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</si>
  <si>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</si>
  <si>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</si>
  <si>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</si>
  <si>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</si>
  <si>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</si>
  <si>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</si>
  <si>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</si>
  <si>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</si>
  <si>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</si>
  <si>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</si>
  <si>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</si>
  <si>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</si>
  <si>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</si>
  <si>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</si>
  <si>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</si>
  <si>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</si>
  <si>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</si>
  <si>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</si>
  <si>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</si>
  <si>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</si>
  <si>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</si>
  <si>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</si>
  <si>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</si>
  <si>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</si>
  <si>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</si>
  <si>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</si>
  <si>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</si>
  <si>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</si>
  <si>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</si>
  <si>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</si>
  <si>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</si>
  <si>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</si>
  <si>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</si>
  <si>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</si>
  <si>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</si>
  <si>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</si>
  <si>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</si>
  <si>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</si>
  <si>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</si>
  <si>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</si>
  <si>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</si>
  <si>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</si>
  <si>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</si>
  <si>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</si>
  <si>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</si>
  <si>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</si>
  <si>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</si>
  <si>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</si>
  <si>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</si>
  <si>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</si>
  <si>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</si>
  <si>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</si>
  <si>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</si>
  <si>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</si>
  <si>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</si>
  <si>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</si>
  <si>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</si>
  <si>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</si>
  <si>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</si>
  <si>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</si>
  <si>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</si>
  <si>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</si>
  <si>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</si>
  <si>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</si>
  <si>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</si>
  <si>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</si>
  <si>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</si>
  <si>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</si>
  <si>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</si>
  <si>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</si>
  <si>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</si>
  <si>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</si>
  <si>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</si>
  <si>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</si>
  <si>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</si>
  <si>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</si>
  <si>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</si>
  <si>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</si>
  <si>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</si>
  <si>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</si>
  <si>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</si>
  <si>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</si>
  <si>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</si>
  <si>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</si>
  <si>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</si>
  <si>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</si>
  <si>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</si>
  <si>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</si>
  <si>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</si>
  <si>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</si>
  <si>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</si>
  <si>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</si>
  <si>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</si>
  <si>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</si>
  <si>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</si>
  <si>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</si>
  <si>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</si>
  <si>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</si>
  <si>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</si>
  <si>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</si>
  <si>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</si>
  <si>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</si>
  <si>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</si>
  <si>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</si>
  <si>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</si>
  <si>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</si>
  <si>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</si>
  <si>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</si>
  <si>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</si>
  <si>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</si>
  <si>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</si>
  <si>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</si>
  <si>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</si>
  <si>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</si>
  <si>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</si>
  <si>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</si>
  <si>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</si>
  <si>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</si>
  <si>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</si>
  <si>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</si>
  <si>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</si>
  <si>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</si>
  <si>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</si>
  <si>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</si>
  <si>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</si>
  <si>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</si>
  <si>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</si>
  <si>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</si>
  <si>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</si>
  <si>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</si>
  <si>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</si>
  <si>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</si>
  <si>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</si>
  <si>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</si>
  <si>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</si>
  <si>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</si>
  <si>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</si>
  <si>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</si>
  <si>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</si>
  <si>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</si>
  <si>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</si>
  <si>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</si>
  <si>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</si>
  <si>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</si>
  <si>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</si>
  <si>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</si>
  <si>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</si>
  <si>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</si>
  <si>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</si>
  <si>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</si>
  <si>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</si>
  <si>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</si>
  <si>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</si>
  <si>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</si>
  <si>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</si>
  <si>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</si>
  <si>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</si>
  <si>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</si>
  <si>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</si>
  <si>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</si>
  <si>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</si>
  <si>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</si>
  <si>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</si>
  <si>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</si>
  <si>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</si>
  <si>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</si>
  <si>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</si>
  <si>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</si>
  <si>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</si>
  <si>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</si>
  <si>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</si>
  <si>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</si>
  <si>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</si>
  <si>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</si>
  <si>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</si>
  <si>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</si>
  <si>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</si>
  <si>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</si>
  <si>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</si>
  <si>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</si>
  <si>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</si>
  <si>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</si>
  <si>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</si>
  <si>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</si>
  <si>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</si>
  <si>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</si>
  <si>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</si>
  <si>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</si>
  <si>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</si>
  <si>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</si>
  <si>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</si>
  <si>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</si>
  <si>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</si>
  <si>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</si>
  <si>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</si>
  <si>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</si>
  <si>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</si>
  <si>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</si>
  <si>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</si>
  <si>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</si>
  <si>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</si>
  <si>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</si>
  <si>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</si>
  <si>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</si>
  <si>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</si>
  <si>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</si>
  <si>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</si>
  <si>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</si>
  <si>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</si>
  <si>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</si>
  <si>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</si>
  <si>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</si>
  <si>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</si>
  <si>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</si>
  <si>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</si>
  <si>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</si>
  <si>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</si>
  <si>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</si>
  <si>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</si>
  <si>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</si>
  <si>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</si>
  <si>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</si>
  <si>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</si>
  <si>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</si>
  <si>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</si>
  <si>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</si>
  <si>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</si>
  <si>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</si>
  <si>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</si>
  <si>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</si>
  <si>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</si>
  <si>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</si>
  <si>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</si>
  <si>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</si>
  <si>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</si>
  <si>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</si>
  <si>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</si>
  <si>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</si>
  <si>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</si>
  <si>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</si>
  <si>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</si>
  <si>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</si>
  <si>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</si>
  <si>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</si>
  <si>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</si>
  <si>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</si>
  <si>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</si>
  <si>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</si>
  <si>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</si>
  <si>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</si>
  <si>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</si>
  <si>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</si>
  <si>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</si>
  <si>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</si>
  <si>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</si>
  <si>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</si>
  <si>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</si>
  <si>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</si>
  <si>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</si>
  <si>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</si>
  <si>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</si>
  <si>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</si>
  <si>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</si>
  <si>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</si>
  <si>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</si>
  <si>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</si>
  <si>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</si>
  <si>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</si>
  <si>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</si>
  <si>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</si>
  <si>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</si>
  <si>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</si>
  <si>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</si>
  <si>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</si>
  <si>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</si>
  <si>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</si>
  <si>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</si>
  <si>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</si>
  <si>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</si>
  <si>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</si>
  <si>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</si>
  <si>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</si>
  <si>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</si>
  <si>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</si>
  <si>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</si>
  <si>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</si>
  <si>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</si>
  <si>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</si>
  <si>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</si>
  <si>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</si>
  <si>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</si>
  <si>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</si>
  <si>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</si>
  <si>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</si>
  <si>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</si>
  <si>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</si>
  <si>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</si>
  <si>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</si>
  <si>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</si>
  <si>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</si>
  <si>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</si>
  <si>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</si>
  <si>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</si>
  <si>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</si>
  <si>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</si>
  <si>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</si>
  <si>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</si>
  <si>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</si>
  <si>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</si>
  <si>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</si>
  <si>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</si>
  <si>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</si>
  <si>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</si>
  <si>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</si>
  <si>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</si>
  <si>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</si>
  <si>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</si>
  <si>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</si>
  <si>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</si>
  <si>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</si>
  <si>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</si>
  <si>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</si>
  <si>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</si>
  <si>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</si>
  <si>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</si>
  <si>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</si>
  <si>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</si>
  <si>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</si>
  <si>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</si>
  <si>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</si>
  <si>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</si>
  <si>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</si>
  <si>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</si>
  <si>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</si>
  <si>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</si>
  <si>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</si>
  <si>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</si>
  <si>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</si>
  <si>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</si>
  <si>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</si>
  <si>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</si>
  <si>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</si>
  <si>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</si>
  <si>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</si>
  <si>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</si>
  <si>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</si>
  <si>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</si>
  <si>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</si>
  <si>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</si>
  <si>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</si>
  <si>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</si>
  <si>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</si>
  <si>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</si>
  <si>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</si>
  <si>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</si>
  <si>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</si>
  <si>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</si>
  <si>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</si>
  <si>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</si>
  <si>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</si>
  <si>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</si>
  <si>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</si>
  <si>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</si>
  <si>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</si>
  <si>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</si>
  <si>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</si>
  <si>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</si>
  <si>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</si>
  <si>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</si>
  <si>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</si>
  <si>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</si>
  <si>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</si>
  <si>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</si>
  <si>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</si>
  <si>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</si>
  <si>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</si>
  <si>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</si>
  <si>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</si>
  <si>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</si>
  <si>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</si>
  <si>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</si>
  <si>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</si>
  <si>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</si>
  <si>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</si>
  <si>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</si>
  <si>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</si>
  <si>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</si>
  <si>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</si>
  <si>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</si>
  <si>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</si>
  <si>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</si>
  <si>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</si>
  <si>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</si>
  <si>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</si>
  <si>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</si>
  <si>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</si>
  <si>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</si>
  <si>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</si>
  <si>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</si>
  <si>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</si>
  <si>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</si>
  <si>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</si>
  <si>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</si>
  <si>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</si>
  <si>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</si>
  <si>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</si>
  <si>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</si>
  <si>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</si>
  <si>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</si>
  <si>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</si>
  <si>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</si>
  <si>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</si>
  <si>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</si>
  <si>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</si>
  <si>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</si>
  <si>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</si>
  <si>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</si>
  <si>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</si>
  <si>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</si>
  <si>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</si>
  <si>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</si>
  <si>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</si>
  <si>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</si>
  <si>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</si>
  <si>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</si>
  <si>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</si>
  <si>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</si>
  <si>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</si>
  <si>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</si>
  <si>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</si>
  <si>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</si>
  <si>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</si>
  <si>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</si>
  <si>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</si>
  <si>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</si>
  <si>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</si>
  <si>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</si>
  <si>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</si>
  <si>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</si>
  <si>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</si>
  <si>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</si>
  <si>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</si>
  <si>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</si>
  <si>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</si>
  <si>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</si>
  <si>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</si>
  <si>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</si>
  <si>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</si>
  <si>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</si>
  <si>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</si>
  <si>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</si>
  <si>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</si>
  <si>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</si>
  <si>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</si>
  <si>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</si>
  <si>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</si>
  <si>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</si>
  <si>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</si>
  <si>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</si>
  <si>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</si>
  <si>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</si>
  <si>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</si>
  <si>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</si>
  <si>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</si>
  <si>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</si>
  <si>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</si>
  <si>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</si>
  <si>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</si>
  <si>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</si>
  <si>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</si>
  <si>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</si>
  <si>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</si>
  <si>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</si>
  <si>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</si>
  <si>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</si>
  <si>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</si>
  <si>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</si>
  <si>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</si>
  <si>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</si>
  <si>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</si>
  <si>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</si>
  <si>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</si>
  <si>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</si>
  <si>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</si>
  <si>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</si>
  <si>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</si>
  <si>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</si>
  <si>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</si>
  <si>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</si>
  <si>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</si>
  <si>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</si>
  <si>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</si>
  <si>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</si>
  <si>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</si>
  <si>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</si>
  <si>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</si>
  <si>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</si>
  <si>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</si>
  <si>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</si>
  <si>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</si>
  <si>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</si>
  <si>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</si>
  <si>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</si>
  <si>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</si>
  <si>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</si>
  <si>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</si>
  <si>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</si>
  <si>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</si>
  <si>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</si>
  <si>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</si>
  <si>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</si>
  <si>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</si>
  <si>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</si>
  <si>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</si>
  <si>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</si>
  <si>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</si>
  <si>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</si>
  <si>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</si>
  <si>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</si>
  <si>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</si>
  <si>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</si>
  <si>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</si>
  <si>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</si>
  <si>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</si>
  <si>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</si>
  <si>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</si>
  <si>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</si>
  <si>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</si>
  <si>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</si>
  <si>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</si>
  <si>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</si>
  <si>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</si>
  <si>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</si>
  <si>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</si>
  <si>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</si>
  <si>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</si>
  <si>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</si>
  <si>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</si>
  <si>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</si>
  <si>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</si>
  <si>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</si>
  <si>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</si>
  <si>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</si>
  <si>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</si>
  <si>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</si>
  <si>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</si>
  <si>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</si>
  <si>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</si>
  <si>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</si>
  <si>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</si>
  <si>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</si>
  <si>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</si>
  <si>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</si>
  <si>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</si>
  <si>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</si>
  <si>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</si>
  <si>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</si>
  <si>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</si>
  <si>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</si>
  <si>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</si>
  <si>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</si>
  <si>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</si>
  <si>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</si>
  <si>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</si>
  <si>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</si>
  <si>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</si>
  <si>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</si>
  <si>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</si>
  <si>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</si>
  <si>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</si>
  <si>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</si>
  <si>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</si>
  <si>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</si>
  <si>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</si>
  <si>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</si>
  <si>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</si>
  <si>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</si>
  <si>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</si>
  <si>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</si>
  <si>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</si>
  <si>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</si>
  <si>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</si>
  <si>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</si>
  <si>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</si>
  <si>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</si>
  <si>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</si>
  <si>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</si>
  <si>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</si>
  <si>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</si>
  <si>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</si>
  <si>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</si>
  <si>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</si>
  <si>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</si>
  <si>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</si>
  <si>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</si>
  <si>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</si>
  <si>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</si>
  <si>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</si>
  <si>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</si>
  <si>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</si>
  <si>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</si>
  <si>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</si>
  <si>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</si>
  <si>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</si>
  <si>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</si>
  <si>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</si>
  <si>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</si>
  <si>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</si>
  <si>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</si>
  <si>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</si>
  <si>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</si>
  <si>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</si>
  <si>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</si>
  <si>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</si>
  <si>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</si>
  <si>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</si>
  <si>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</si>
  <si>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</si>
  <si>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</si>
  <si>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</si>
  <si>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</si>
  <si>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</si>
  <si>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</si>
  <si>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</si>
  <si>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</si>
  <si>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</si>
  <si>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</si>
  <si>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</si>
  <si>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</si>
  <si>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</si>
  <si>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</si>
  <si>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</si>
  <si>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</si>
  <si>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</si>
  <si>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</si>
  <si>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</si>
  <si>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</si>
  <si>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</si>
  <si>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</si>
  <si>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</si>
  <si>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</si>
  <si>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</si>
  <si>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</si>
  <si>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</si>
  <si>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</si>
  <si>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</si>
  <si>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</si>
  <si>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</si>
  <si>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</si>
  <si>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</si>
  <si>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</si>
  <si>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</si>
  <si>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</si>
  <si>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</si>
  <si>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</si>
  <si>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</si>
  <si>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</si>
  <si>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</si>
  <si>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</si>
  <si>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</si>
  <si>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</si>
  <si>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</si>
  <si>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</si>
  <si>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</si>
  <si>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</si>
  <si>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</si>
  <si>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</si>
  <si>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</si>
  <si>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</si>
  <si>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</si>
  <si>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</si>
  <si>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</si>
  <si>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</si>
  <si>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</si>
  <si>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</si>
  <si>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</si>
  <si>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</si>
  <si>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</si>
  <si>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</si>
  <si>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</si>
  <si>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</si>
  <si>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</si>
  <si>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</si>
  <si>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</si>
  <si>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</si>
  <si>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</si>
  <si>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</si>
  <si>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</si>
  <si>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</si>
  <si>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</si>
  <si>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</si>
  <si>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</si>
  <si>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</si>
  <si>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</si>
  <si>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</si>
  <si>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</si>
  <si>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</si>
  <si>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</si>
  <si>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</si>
  <si>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</si>
  <si>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</si>
  <si>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</si>
  <si>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</si>
  <si>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</si>
  <si>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</si>
  <si>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</si>
  <si>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</si>
  <si>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</si>
  <si>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</si>
  <si>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</si>
  <si>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</si>
  <si>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</si>
  <si>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</si>
  <si>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</si>
  <si>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</si>
  <si>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</si>
  <si>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</si>
  <si>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</si>
  <si>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</si>
  <si>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</si>
  <si>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</si>
  <si>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</si>
  <si>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</si>
  <si>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</si>
  <si>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</si>
  <si>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</si>
  <si>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</si>
  <si>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</si>
  <si>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</si>
  <si>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</si>
  <si>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</si>
  <si>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</si>
  <si>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</si>
  <si>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</si>
  <si>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</si>
  <si>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</si>
  <si>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</si>
  <si>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</si>
  <si>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</si>
  <si>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</si>
  <si>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</si>
  <si>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</si>
  <si>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</si>
  <si>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</si>
  <si>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</si>
  <si>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</si>
  <si>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</si>
  <si>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</si>
  <si>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</si>
  <si>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</si>
  <si>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</si>
  <si>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</si>
  <si>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</si>
  <si>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</si>
  <si>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</si>
  <si>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</si>
  <si>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</si>
  <si>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</si>
  <si>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</si>
  <si>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</si>
  <si>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</si>
  <si>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</si>
  <si>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</si>
  <si>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</si>
  <si>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</si>
  <si>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</si>
  <si>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</si>
  <si>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</si>
  <si>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</si>
  <si>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</si>
  <si>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</si>
  <si>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</si>
  <si>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</si>
  <si>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</si>
  <si>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</si>
  <si>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</si>
  <si>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</si>
  <si>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</si>
  <si>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</si>
  <si>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</si>
  <si>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</si>
  <si>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</si>
  <si>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</si>
  <si>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</si>
  <si>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</si>
  <si>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</si>
  <si>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</si>
  <si>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</si>
  <si>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</si>
  <si>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</si>
  <si>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</si>
  <si>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</si>
  <si>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</si>
  <si>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</si>
  <si>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</si>
  <si>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</si>
  <si>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</si>
  <si>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</si>
  <si>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</si>
  <si>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</si>
  <si>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</si>
  <si>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</si>
  <si>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</si>
  <si>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</si>
  <si>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</si>
  <si>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</si>
  <si>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</si>
  <si>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</si>
  <si>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</si>
  <si>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</si>
  <si>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</si>
  <si>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</si>
  <si>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</si>
  <si>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</si>
  <si>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</si>
  <si>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</si>
  <si>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</si>
  <si>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</si>
  <si>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</si>
  <si>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</si>
  <si>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</si>
  <si>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</si>
  <si>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</si>
  <si>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</si>
  <si>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</si>
  <si>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</si>
  <si>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</si>
  <si>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</si>
  <si>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</si>
  <si>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</si>
  <si>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</si>
  <si>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</si>
  <si>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</si>
  <si>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</si>
  <si>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</si>
  <si>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</si>
  <si>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</si>
  <si>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</si>
  <si>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</si>
  <si>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</si>
  <si>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</si>
  <si>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</si>
  <si>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</si>
  <si>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</si>
  <si>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</si>
  <si>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</si>
  <si>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</si>
  <si>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</si>
  <si>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</si>
  <si>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</si>
  <si>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</si>
  <si>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</si>
  <si>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</si>
  <si>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</si>
  <si>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</si>
  <si>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</si>
  <si>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</si>
  <si>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</si>
  <si>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</si>
  <si>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</si>
  <si>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</si>
  <si>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</si>
  <si>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</si>
  <si>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</si>
  <si>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</si>
  <si>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</si>
  <si>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</si>
  <si>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</si>
  <si>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</si>
  <si>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</si>
  <si>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</si>
  <si>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</si>
  <si>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</si>
  <si>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</si>
  <si>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</si>
  <si>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</si>
  <si>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</si>
  <si>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</si>
  <si>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</si>
  <si>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</si>
  <si>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</si>
  <si>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</si>
  <si>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</si>
  <si>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</si>
  <si>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</si>
  <si>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</si>
  <si>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</si>
  <si>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</si>
  <si>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</si>
  <si>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</si>
  <si>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</si>
  <si>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</si>
  <si>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</si>
  <si>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</si>
  <si>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</si>
  <si>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</si>
  <si>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</si>
  <si>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</si>
  <si>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</si>
  <si>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</si>
  <si>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</si>
  <si>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</si>
  <si>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</si>
  <si>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</si>
  <si>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</si>
  <si>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</si>
  <si>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</si>
  <si>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</si>
  <si>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</si>
  <si>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</si>
  <si>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</si>
  <si>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</si>
  <si>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</si>
  <si>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</si>
  <si>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</si>
  <si>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</si>
  <si>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</si>
  <si>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</si>
  <si>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</si>
  <si>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</si>
  <si>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</si>
  <si>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</si>
  <si>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</si>
  <si>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</si>
  <si>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</si>
  <si>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</si>
  <si>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</si>
  <si>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</si>
  <si>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</si>
  <si>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</si>
  <si>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</si>
  <si>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</si>
  <si>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</si>
  <si>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</si>
  <si>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</si>
  <si>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</si>
  <si>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</si>
  <si>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</si>
  <si>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</si>
  <si>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</si>
  <si>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</si>
  <si>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</si>
  <si>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</si>
  <si>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</si>
  <si>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</si>
  <si>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</si>
  <si>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</si>
  <si>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</si>
  <si>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</si>
  <si>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</si>
  <si>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</si>
  <si>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</si>
  <si>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</si>
  <si>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</si>
  <si>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</si>
  <si>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</si>
  <si>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</si>
  <si>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</si>
  <si>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</si>
  <si>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</si>
  <si>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</si>
  <si>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</si>
  <si>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</si>
  <si>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</si>
  <si>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</si>
  <si>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</si>
  <si>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</si>
  <si>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</si>
  <si>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</si>
  <si>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</si>
  <si>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</si>
  <si>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</si>
  <si>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</si>
  <si>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</si>
  <si>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</si>
  <si>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</si>
  <si>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</si>
  <si>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</si>
  <si>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</si>
  <si>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</si>
  <si>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</si>
  <si>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</si>
  <si>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</si>
  <si>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</si>
  <si>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</si>
  <si>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</si>
  <si>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</si>
  <si>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</si>
  <si>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</si>
  <si>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</si>
  <si>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</si>
  <si>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</si>
  <si>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</si>
  <si>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</si>
  <si>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</si>
  <si>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</si>
  <si>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</si>
  <si>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</si>
  <si>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</si>
  <si>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</si>
  <si>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</si>
  <si>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</si>
  <si>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</si>
  <si>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</si>
  <si>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</si>
  <si>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</si>
  <si>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</si>
  <si>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</si>
  <si>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</si>
  <si>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</si>
  <si>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</si>
  <si>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</si>
  <si>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</si>
  <si>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</si>
  <si>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</si>
  <si>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</si>
  <si>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</si>
  <si>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</si>
  <si>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</si>
  <si>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</si>
  <si>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</si>
  <si>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</si>
  <si>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</si>
  <si>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</si>
  <si>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</si>
  <si>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</si>
  <si>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</si>
  <si>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</si>
  <si>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</si>
  <si>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</si>
  <si>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</si>
  <si>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</si>
  <si>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</si>
  <si>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</si>
  <si>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</si>
  <si>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</si>
  <si>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</si>
  <si>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</si>
  <si>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</si>
  <si>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</si>
  <si>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</si>
  <si>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</si>
  <si>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</si>
  <si>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</si>
  <si>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</si>
  <si>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</si>
  <si>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</si>
  <si>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</si>
  <si>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</si>
  <si>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</si>
  <si>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</si>
  <si>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</si>
  <si>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</si>
  <si>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</si>
  <si>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</si>
  <si>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</si>
  <si>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</si>
  <si>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</si>
  <si>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</si>
  <si>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</si>
  <si>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</si>
  <si>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</si>
  <si>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</si>
  <si>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</si>
  <si>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</si>
  <si>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</si>
  <si>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</si>
  <si>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</si>
  <si>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</si>
  <si>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</si>
  <si>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</si>
  <si>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</si>
  <si>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</si>
  <si>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</si>
  <si>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</si>
  <si>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</si>
  <si>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</si>
  <si>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</si>
  <si>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</si>
  <si>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</si>
  <si>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</si>
  <si>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</si>
  <si>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</si>
  <si>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</si>
  <si>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</si>
  <si>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</si>
  <si>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</si>
  <si>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</si>
  <si>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</si>
  <si>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</si>
  <si>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</si>
  <si>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</si>
  <si>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</si>
  <si>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</si>
  <si>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</si>
  <si>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</si>
  <si>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</si>
  <si>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</si>
  <si>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</si>
  <si>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</si>
  <si>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</si>
  <si>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</si>
  <si>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</si>
  <si>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</si>
  <si>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</si>
  <si>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</si>
  <si>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</si>
  <si>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</si>
  <si>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</si>
  <si>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</si>
  <si>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</si>
  <si>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</si>
  <si>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</si>
  <si>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</si>
  <si>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</si>
  <si>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</si>
  <si>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</si>
  <si>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</si>
  <si>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</si>
  <si>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</si>
  <si>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</si>
  <si>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</si>
  <si>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</si>
  <si>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</si>
  <si>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</si>
  <si>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</si>
  <si>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</si>
  <si>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</si>
  <si>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</si>
  <si>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</si>
  <si>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</si>
  <si>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</si>
  <si>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</si>
  <si>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</si>
  <si>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</si>
  <si>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</si>
  <si>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</si>
  <si>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</si>
  <si>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</si>
  <si>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</si>
  <si>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</si>
  <si>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</si>
  <si>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</si>
  <si>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</si>
  <si>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</si>
  <si>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</si>
  <si>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</si>
  <si>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</si>
  <si>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</si>
  <si>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</si>
  <si>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</si>
  <si>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</si>
  <si>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</si>
  <si>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</si>
  <si>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</si>
  <si>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</si>
  <si>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</si>
  <si>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</si>
  <si>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</si>
  <si>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</si>
  <si>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</si>
  <si>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</si>
  <si>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</si>
  <si>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</si>
  <si>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</si>
  <si>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</si>
  <si>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</si>
  <si>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</si>
  <si>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</si>
  <si>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</si>
  <si>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</si>
  <si>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</si>
  <si>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</si>
  <si>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</si>
  <si>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</si>
  <si>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</si>
  <si>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</si>
  <si>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</si>
  <si>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</si>
  <si>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</si>
  <si>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</si>
  <si>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</si>
  <si>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</si>
  <si>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</si>
  <si>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</si>
  <si>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</si>
  <si>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</si>
  <si>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</si>
  <si>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</si>
  <si>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</si>
  <si>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</si>
  <si>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</si>
  <si>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</si>
  <si>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</si>
  <si>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</si>
  <si>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</si>
  <si>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</si>
  <si>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</si>
  <si>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</si>
  <si>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</si>
  <si>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</si>
  <si>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</si>
  <si>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</si>
  <si>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</si>
  <si>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</si>
  <si>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</si>
  <si>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</si>
  <si>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</si>
  <si>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</si>
  <si>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</si>
  <si>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</si>
  <si>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</si>
  <si>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</si>
  <si>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</si>
  <si>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</si>
  <si>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</si>
  <si>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</si>
  <si>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</si>
  <si>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</si>
  <si>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</si>
  <si>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</si>
  <si>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</si>
  <si>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</si>
  <si>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</si>
  <si>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</si>
  <si>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</si>
  <si>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</si>
  <si>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</si>
  <si>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</si>
  <si>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</si>
  <si>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</si>
  <si>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</si>
  <si>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</si>
  <si>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</si>
  <si>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</si>
  <si>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</si>
  <si>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</si>
  <si>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</si>
  <si>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</si>
  <si>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</si>
  <si>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</si>
  <si>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</si>
  <si>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</si>
  <si>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</si>
  <si>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</si>
  <si>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</si>
  <si>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</si>
  <si>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</si>
  <si>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</si>
  <si>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</si>
  <si>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</si>
  <si>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</si>
  <si>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</si>
  <si>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</si>
  <si>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</si>
  <si>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</si>
  <si>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</si>
  <si>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</si>
  <si>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</si>
  <si>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</si>
  <si>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</si>
  <si>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</si>
  <si>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</si>
  <si>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</si>
  <si>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</si>
  <si>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</si>
  <si>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</si>
  <si>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</si>
  <si>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</si>
  <si>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</si>
  <si>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</si>
  <si>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</si>
  <si>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</si>
  <si>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</si>
  <si>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</si>
  <si>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</si>
  <si>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</si>
  <si>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</si>
  <si>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</si>
  <si>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</si>
  <si>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</si>
  <si>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</si>
  <si>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</si>
  <si>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</si>
  <si>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</si>
  <si>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</si>
  <si>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</si>
  <si>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</si>
  <si>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</si>
  <si>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</si>
  <si>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</si>
  <si>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</si>
  <si>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</si>
  <si>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</si>
  <si>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</si>
  <si>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</si>
  <si>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</si>
  <si>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</si>
  <si>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</si>
  <si>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</si>
  <si>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</si>
  <si>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</si>
  <si>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</si>
  <si>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</si>
  <si>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</si>
  <si>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</si>
  <si>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</si>
  <si>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</si>
  <si>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</si>
  <si>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</si>
  <si>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</si>
  <si>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</si>
  <si>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</si>
  <si>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</si>
  <si>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</si>
  <si>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</si>
  <si>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</si>
  <si>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</si>
  <si>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</si>
  <si>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</si>
  <si>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</si>
  <si>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</si>
  <si>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</si>
  <si>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</si>
  <si>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</si>
  <si>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</si>
  <si>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</si>
  <si>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</si>
  <si>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</si>
  <si>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</si>
  <si>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</si>
  <si>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</si>
  <si>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</si>
  <si>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</si>
  <si>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</si>
  <si>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</si>
  <si>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</si>
  <si>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</si>
  <si>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</si>
  <si>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</si>
  <si>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</si>
  <si>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</si>
  <si>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</si>
  <si>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</si>
  <si>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</si>
  <si>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</si>
  <si>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</si>
  <si>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</si>
  <si>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</si>
  <si>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</si>
  <si>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</si>
  <si>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</si>
  <si>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</si>
  <si>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</si>
  <si>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</si>
  <si>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</si>
  <si>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</si>
  <si>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</si>
  <si>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</si>
  <si>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</si>
  <si>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</si>
  <si>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</si>
  <si>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</si>
  <si>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</si>
  <si>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</si>
  <si>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</si>
  <si>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</si>
  <si>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</si>
  <si>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</si>
  <si>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</si>
  <si>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</si>
  <si>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</si>
  <si>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</si>
  <si>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</si>
  <si>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</si>
  <si>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</si>
  <si>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</si>
  <si>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</si>
  <si>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</si>
  <si>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</si>
  <si>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</si>
  <si>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</si>
  <si>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</si>
  <si>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</si>
  <si>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</si>
  <si>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</si>
  <si>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</si>
  <si>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</si>
  <si>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</si>
  <si>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</si>
  <si>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</si>
  <si>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</si>
  <si>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</si>
  <si>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</si>
  <si>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</si>
  <si>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</si>
  <si>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</si>
  <si>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</si>
  <si>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</si>
  <si>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</si>
  <si>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</si>
  <si>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</si>
  <si>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</si>
  <si>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</si>
  <si>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</si>
  <si>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</si>
  <si>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</si>
  <si>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</si>
  <si>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</si>
  <si>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</si>
  <si>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</si>
  <si>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</si>
  <si>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</si>
  <si>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</si>
  <si>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</si>
  <si>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</si>
  <si>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</si>
  <si>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</si>
  <si>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</si>
  <si>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</si>
  <si>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</si>
  <si>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</si>
  <si>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</si>
  <si>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</si>
  <si>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</si>
  <si>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</si>
  <si>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</si>
  <si>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</si>
  <si>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</si>
  <si>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</si>
  <si>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</si>
  <si>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</si>
  <si>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</si>
  <si>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</si>
  <si>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</si>
  <si>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</si>
  <si>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</si>
  <si>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</si>
  <si>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</si>
  <si>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</si>
  <si>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</si>
  <si>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</si>
  <si>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</si>
  <si>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</si>
  <si>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</si>
  <si>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</si>
  <si>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</si>
  <si>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</si>
  <si>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</si>
  <si>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</si>
  <si>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</si>
  <si>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</si>
  <si>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</si>
  <si>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</si>
  <si>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</si>
  <si>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</si>
  <si>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</si>
  <si>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</si>
  <si>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</si>
  <si>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</si>
  <si>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</si>
  <si>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</si>
  <si>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</si>
  <si>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</si>
  <si>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</si>
  <si>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</si>
  <si>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</si>
  <si>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</si>
  <si>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</si>
  <si>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</si>
  <si>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</si>
  <si>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</si>
  <si>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</si>
  <si>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</si>
  <si>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</si>
  <si>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</si>
  <si>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</si>
  <si>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</si>
  <si>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</si>
  <si>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</si>
  <si>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</si>
  <si>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</si>
  <si>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</si>
  <si>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</si>
  <si>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</si>
  <si>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</si>
  <si>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</si>
  <si>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</si>
  <si>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</si>
  <si>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</si>
  <si>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</si>
  <si>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</si>
  <si>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</si>
  <si>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</si>
  <si>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</si>
  <si>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</si>
  <si>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</si>
  <si>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</si>
  <si>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</si>
  <si>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</si>
  <si>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</si>
  <si>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</si>
  <si>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</si>
  <si>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</si>
  <si>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</si>
  <si>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</si>
  <si>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</si>
  <si>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</si>
  <si>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</si>
  <si>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</si>
  <si>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</si>
  <si>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</si>
  <si>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</si>
  <si>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</si>
  <si>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</si>
  <si>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</si>
  <si>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</si>
  <si>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</si>
  <si>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</si>
  <si>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</si>
  <si>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</si>
  <si>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</si>
  <si>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</si>
  <si>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</si>
  <si>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</si>
  <si>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</si>
  <si>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</si>
  <si>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</si>
  <si>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</si>
  <si>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</si>
  <si>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</si>
  <si>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</si>
  <si>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</si>
  <si>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</si>
  <si>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</si>
  <si>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</si>
  <si>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</si>
  <si>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</si>
  <si>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</si>
  <si>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</si>
  <si>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</si>
  <si>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</si>
  <si>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</si>
  <si>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</si>
  <si>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</si>
  <si>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</si>
  <si>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</si>
  <si>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</si>
  <si>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</si>
  <si>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</si>
  <si>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</si>
  <si>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</si>
  <si>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</si>
  <si>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</si>
  <si>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</si>
  <si>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</si>
  <si>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</si>
  <si>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</si>
  <si>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</si>
  <si>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</si>
  <si>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</si>
  <si>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</si>
  <si>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</si>
  <si>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</si>
  <si>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</si>
  <si>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</si>
  <si>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</si>
  <si>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</si>
  <si>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</si>
  <si>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</si>
  <si>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</si>
  <si>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</si>
  <si>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</si>
  <si>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</si>
  <si>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</si>
  <si>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</si>
  <si>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</si>
  <si>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</si>
  <si>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</si>
  <si>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</si>
  <si>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</si>
  <si>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</si>
  <si>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</si>
  <si>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</si>
  <si>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</si>
  <si>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</si>
  <si>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</si>
  <si>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</si>
  <si>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</si>
  <si>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</si>
  <si>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</si>
  <si>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</si>
  <si>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</si>
  <si>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</si>
  <si>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</si>
  <si>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</si>
  <si>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</si>
  <si>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</si>
  <si>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</si>
  <si>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</si>
  <si>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</si>
  <si>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</si>
  <si>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</si>
  <si>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</si>
  <si>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</si>
  <si>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</si>
  <si>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</si>
  <si>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</si>
  <si>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</si>
  <si>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</si>
  <si>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</si>
  <si>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</si>
  <si>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</si>
  <si>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</si>
  <si>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</si>
  <si>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</si>
  <si>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</si>
  <si>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</si>
  <si>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</si>
  <si>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</si>
  <si>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</si>
  <si>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</si>
  <si>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</si>
  <si>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</si>
  <si>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</si>
  <si>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</si>
  <si>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</si>
  <si>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</si>
  <si>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</si>
  <si>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</si>
  <si>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</si>
  <si>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</si>
  <si>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</si>
  <si>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</si>
  <si>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</si>
  <si>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</si>
  <si>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</si>
  <si>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</si>
  <si>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</si>
  <si>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</si>
  <si>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</si>
  <si>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</si>
  <si>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</si>
  <si>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</si>
  <si>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</si>
  <si>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</si>
  <si>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</si>
  <si>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</si>
  <si>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</si>
  <si>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</si>
  <si>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</si>
  <si>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</si>
  <si>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</si>
  <si>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</si>
  <si>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</si>
  <si>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</si>
  <si>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</si>
  <si>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</si>
  <si>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</si>
  <si>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</si>
  <si>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</si>
  <si>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</si>
  <si>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</si>
  <si>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</si>
  <si>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</si>
  <si>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</si>
  <si>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</si>
  <si>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</si>
  <si>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</si>
  <si>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</si>
  <si>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</si>
  <si>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</si>
  <si>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</si>
  <si>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</si>
  <si>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</si>
  <si>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</si>
  <si>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</si>
  <si>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</si>
  <si>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</si>
  <si>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</si>
  <si>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</si>
  <si>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</si>
  <si>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</si>
  <si>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</si>
  <si>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</si>
  <si>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</si>
  <si>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</si>
  <si>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</si>
  <si>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</si>
  <si>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</si>
  <si>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</si>
  <si>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</si>
  <si>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</si>
  <si>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</si>
  <si>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</si>
  <si>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</si>
  <si>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</si>
  <si>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</si>
  <si>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</si>
  <si>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</si>
  <si>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</si>
  <si>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</si>
  <si>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</si>
  <si>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</si>
  <si>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</si>
  <si>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</si>
  <si>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</si>
  <si>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</si>
  <si>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</si>
  <si>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</si>
  <si>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</si>
  <si>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</si>
  <si>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</si>
  <si>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</si>
  <si>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</si>
  <si>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</si>
  <si>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</si>
  <si>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</si>
  <si>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</si>
  <si>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</si>
  <si>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</si>
  <si>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</si>
  <si>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</si>
  <si>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</si>
  <si>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</si>
  <si>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</si>
  <si>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</si>
  <si>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</si>
  <si>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</si>
  <si>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</si>
  <si>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</si>
  <si>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</si>
  <si>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</si>
  <si>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</si>
  <si>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</si>
  <si>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</si>
  <si>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</si>
  <si>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</si>
  <si>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</si>
  <si>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</si>
  <si>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</si>
  <si>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</si>
  <si>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</si>
  <si>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</si>
  <si>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</si>
  <si>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</si>
  <si>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</si>
  <si>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</si>
  <si>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</si>
  <si>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</si>
  <si>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</si>
  <si>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</si>
  <si>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</si>
  <si>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</si>
  <si>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</si>
  <si>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</si>
  <si>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</si>
  <si>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</si>
  <si>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</si>
  <si>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</si>
  <si>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</si>
  <si>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</si>
  <si>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</si>
  <si>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</si>
  <si>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</si>
  <si>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</si>
  <si>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</si>
  <si>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</si>
  <si>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</si>
  <si>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</si>
  <si>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</si>
  <si>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</si>
  <si>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</si>
  <si>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</si>
  <si>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</si>
  <si>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</si>
  <si>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</si>
  <si>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</si>
  <si>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</si>
  <si>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</si>
  <si>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</si>
  <si>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</si>
  <si>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</si>
  <si>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</si>
  <si>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</si>
  <si>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</si>
  <si>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</si>
  <si>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</si>
  <si>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</si>
  <si>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</si>
  <si>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</si>
  <si>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</si>
  <si>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</si>
  <si>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</si>
  <si>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</si>
  <si>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</si>
  <si>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</si>
  <si>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</si>
  <si>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</si>
  <si>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</si>
  <si>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</si>
  <si>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</si>
  <si>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</si>
  <si>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</si>
  <si>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</si>
  <si>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</si>
  <si>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</si>
  <si>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</si>
  <si>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</si>
  <si>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</si>
  <si>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</si>
  <si>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</si>
  <si>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</si>
  <si>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</si>
  <si>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</si>
  <si>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</si>
  <si>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</si>
  <si>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</si>
  <si>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</si>
  <si>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</si>
  <si>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</si>
  <si>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</si>
  <si>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</si>
  <si>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</si>
  <si>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</si>
  <si>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</si>
  <si>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</si>
  <si>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</si>
  <si>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</si>
  <si>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</si>
  <si>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</si>
  <si>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</si>
  <si>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</si>
  <si>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</si>
  <si>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</si>
  <si>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</si>
  <si>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</si>
  <si>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</si>
  <si>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</si>
  <si>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</si>
  <si>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</si>
  <si>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</si>
  <si>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</si>
  <si>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</si>
  <si>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</si>
  <si>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</si>
  <si>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</si>
  <si>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</si>
  <si>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</si>
  <si>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</si>
  <si>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</si>
  <si>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</si>
  <si>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</si>
  <si>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</si>
  <si>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</si>
  <si>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</si>
  <si>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</si>
  <si>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</si>
  <si>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</si>
  <si>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</si>
  <si>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</si>
  <si>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</si>
  <si>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</si>
  <si>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</si>
  <si>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</si>
  <si>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</si>
  <si>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</si>
  <si>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</si>
  <si>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</si>
  <si>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</si>
  <si>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</si>
  <si>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</si>
  <si>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</si>
  <si>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</si>
  <si>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</si>
  <si>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</si>
  <si>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</si>
  <si>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</si>
  <si>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</si>
  <si>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</si>
  <si>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</si>
  <si>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</si>
  <si>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</si>
  <si>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</si>
  <si>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</si>
  <si>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</si>
  <si>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</si>
  <si>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</si>
  <si>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</si>
  <si>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</si>
  <si>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</si>
  <si>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</si>
  <si>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</si>
  <si>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</si>
  <si>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</si>
  <si>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</si>
  <si>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</si>
  <si>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</si>
  <si>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</si>
  <si>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</si>
  <si>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</si>
  <si>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</si>
  <si>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</si>
  <si>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</si>
  <si>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</si>
  <si>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</si>
  <si>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</si>
  <si>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</si>
  <si>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</si>
  <si>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</si>
  <si>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</si>
  <si>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</si>
  <si>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</si>
  <si>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</si>
  <si>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</si>
  <si>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</si>
  <si>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</si>
  <si>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</si>
  <si>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</si>
  <si>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</si>
  <si>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</si>
  <si>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</si>
  <si>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</si>
  <si>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</si>
  <si>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</si>
  <si>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</si>
  <si>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</si>
  <si>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</si>
  <si>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</si>
  <si>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</si>
  <si>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</si>
  <si>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</si>
  <si>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</si>
  <si>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</si>
  <si>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</si>
  <si>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</si>
  <si>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</si>
  <si>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</si>
  <si>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</si>
  <si>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</si>
  <si>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</si>
  <si>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</si>
  <si>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</si>
  <si>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</si>
  <si>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</si>
  <si>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</si>
  <si>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</si>
  <si>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</si>
  <si>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</si>
  <si>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</si>
  <si>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</si>
  <si>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</si>
  <si>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</si>
  <si>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</si>
  <si>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</si>
  <si>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</si>
  <si>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</si>
  <si>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</si>
  <si>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</si>
  <si>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</si>
  <si>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</si>
  <si>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</si>
  <si>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</si>
  <si>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</si>
  <si>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</si>
  <si>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</si>
  <si>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</si>
  <si>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</si>
  <si>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</si>
  <si>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</si>
  <si>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</si>
  <si>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</si>
  <si>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</si>
  <si>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</si>
  <si>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</si>
  <si>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</si>
  <si>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</si>
  <si>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</si>
  <si>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</si>
  <si>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</si>
  <si>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</si>
  <si>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</si>
  <si>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</si>
  <si>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</si>
  <si>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</si>
  <si>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</si>
  <si>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</si>
  <si>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</si>
  <si>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</si>
  <si>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</si>
  <si>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</si>
  <si>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</si>
  <si>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</si>
  <si>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</si>
  <si>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</si>
  <si>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</si>
  <si>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</si>
  <si>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</si>
  <si>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</si>
  <si>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</si>
  <si>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</si>
  <si>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</si>
  <si>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</si>
  <si>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</si>
  <si>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</si>
  <si>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</si>
  <si>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</si>
  <si>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</si>
  <si>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</si>
  <si>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</si>
  <si>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</si>
  <si>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</si>
  <si>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</si>
  <si>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</si>
  <si>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</si>
  <si>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</si>
  <si>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</si>
  <si>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</si>
  <si>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</si>
  <si>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</si>
  <si>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</si>
  <si>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</si>
  <si>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</si>
  <si>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</si>
  <si>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</si>
  <si>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</si>
  <si>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</si>
  <si>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</si>
  <si>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</si>
  <si>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</si>
  <si>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</si>
  <si>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</si>
  <si>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</si>
  <si>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</si>
  <si>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</si>
  <si>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</si>
  <si>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</si>
  <si>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</si>
  <si>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</si>
  <si>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</si>
  <si>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</si>
  <si>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</si>
  <si>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</si>
  <si>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</si>
  <si>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</si>
  <si>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</si>
  <si>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</si>
  <si>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</si>
  <si>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</si>
  <si>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</si>
  <si>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</si>
  <si>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</si>
  <si>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</si>
  <si>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</si>
  <si>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</si>
  <si>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</si>
  <si>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</si>
  <si>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</si>
  <si>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</si>
  <si>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</si>
  <si>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</si>
  <si>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</si>
  <si>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</si>
  <si>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</si>
  <si>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</si>
  <si>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</si>
  <si>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</si>
  <si>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</si>
  <si>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</si>
  <si>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</si>
  <si>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</si>
  <si>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</si>
  <si>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</si>
  <si>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</si>
  <si>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</si>
  <si>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</si>
  <si>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</si>
  <si>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</si>
  <si>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</si>
  <si>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</si>
  <si>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</si>
  <si>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</si>
  <si>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</si>
  <si>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</si>
  <si>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</si>
  <si>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</si>
  <si>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</si>
  <si>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</si>
  <si>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</si>
  <si>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</si>
  <si>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</si>
  <si>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</si>
  <si>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</si>
  <si>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</si>
  <si>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</si>
  <si>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</si>
  <si>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</si>
  <si>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</si>
  <si>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</si>
  <si>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</si>
  <si>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</si>
  <si>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</si>
  <si>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</si>
  <si>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</si>
  <si>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</si>
  <si>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</si>
  <si>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</si>
  <si>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</si>
  <si>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</si>
  <si>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</si>
  <si>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</si>
  <si>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</si>
  <si>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</si>
  <si>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</si>
  <si>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</si>
  <si>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</si>
  <si>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</si>
  <si>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</si>
  <si>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</si>
  <si>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</si>
  <si>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</si>
  <si>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</si>
  <si>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</si>
  <si>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</si>
  <si>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</si>
  <si>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</si>
  <si>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</si>
  <si>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</si>
  <si>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</si>
  <si>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</si>
  <si>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</si>
  <si>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</si>
  <si>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</si>
  <si>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</si>
  <si>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</si>
  <si>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</si>
  <si>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</si>
  <si>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</si>
  <si>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</si>
  <si>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</si>
  <si>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</si>
  <si>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</si>
  <si>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</si>
  <si>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</si>
  <si>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</si>
  <si>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</si>
  <si>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</si>
  <si>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</si>
  <si>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</si>
  <si>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</si>
  <si>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</si>
  <si>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</si>
  <si>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</si>
  <si>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</si>
  <si>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</si>
  <si>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</si>
  <si>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</si>
  <si>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</si>
  <si>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</si>
  <si>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</si>
  <si>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</si>
  <si>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</si>
  <si>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</si>
  <si>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</si>
  <si>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</si>
  <si>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</si>
  <si>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</si>
  <si>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</si>
  <si>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</si>
  <si>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</si>
  <si>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</si>
  <si>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</si>
  <si>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</si>
  <si>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</si>
  <si>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</si>
  <si>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</si>
  <si>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</si>
  <si>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</si>
  <si>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</si>
  <si>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</si>
  <si>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</si>
  <si>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</si>
  <si>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</si>
  <si>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</si>
  <si>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</si>
  <si>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</si>
  <si>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</si>
  <si>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</si>
  <si>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</si>
  <si>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</si>
  <si>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</si>
  <si>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</si>
  <si>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</si>
  <si>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</si>
  <si>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</si>
  <si>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</si>
  <si>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</si>
  <si>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</si>
  <si>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</si>
  <si>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</si>
  <si>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</si>
  <si>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</si>
  <si>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</si>
  <si>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</si>
  <si>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</si>
  <si>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</si>
  <si>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</si>
  <si>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</si>
  <si>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</si>
  <si>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</si>
  <si>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</si>
  <si>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</si>
  <si>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</si>
  <si>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</si>
  <si>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</si>
  <si>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</si>
  <si>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</si>
  <si>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</si>
  <si>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</si>
  <si>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</si>
  <si>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</si>
  <si>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</si>
  <si>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</si>
  <si>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</si>
  <si>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</si>
  <si>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</si>
  <si>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</si>
  <si>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</si>
  <si>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</si>
  <si>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</si>
  <si>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</si>
  <si>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</si>
  <si>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</si>
  <si>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</si>
  <si>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</si>
  <si>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</si>
  <si>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</si>
  <si>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</si>
  <si>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</si>
  <si>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</si>
  <si>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</si>
  <si>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</si>
  <si>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</si>
  <si>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</si>
  <si>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</si>
  <si>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</si>
  <si>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</si>
  <si>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</si>
  <si>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</si>
  <si>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</si>
  <si>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</si>
  <si>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</si>
  <si>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</si>
  <si>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</si>
  <si>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</si>
  <si>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</si>
  <si>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</si>
  <si>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</si>
  <si>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</si>
  <si>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</si>
  <si>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</si>
  <si>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</si>
  <si>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</si>
  <si>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</si>
  <si>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</si>
  <si>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</si>
  <si>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</si>
  <si>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</si>
  <si>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</si>
  <si>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</si>
  <si>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</si>
  <si>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</si>
  <si>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</si>
  <si>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</si>
  <si>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</si>
  <si>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</si>
  <si>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</si>
  <si>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</si>
  <si>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</si>
  <si>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</si>
  <si>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</si>
  <si>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</si>
  <si>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</si>
  <si>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</si>
  <si>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</si>
  <si>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</si>
  <si>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</si>
  <si>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</si>
  <si>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</si>
  <si>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</si>
  <si>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</si>
  <si>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</si>
  <si>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</si>
  <si>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</si>
  <si>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</si>
  <si>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</si>
  <si>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</si>
  <si>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</si>
  <si>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</si>
  <si>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</si>
  <si>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</si>
  <si>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</si>
  <si>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</si>
  <si>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</si>
  <si>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</si>
  <si>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</si>
  <si>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</si>
  <si>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</si>
  <si>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</si>
  <si>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</si>
  <si>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</si>
  <si>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</si>
  <si>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</si>
  <si>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</si>
  <si>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</si>
  <si>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</si>
  <si>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</si>
  <si>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</si>
  <si>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</si>
  <si>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</si>
  <si>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</si>
  <si>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</si>
  <si>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</si>
  <si>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</si>
  <si>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</si>
  <si>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</si>
  <si>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</si>
  <si>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</si>
  <si>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</si>
  <si>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</si>
  <si>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</si>
  <si>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</si>
  <si>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</si>
  <si>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</si>
  <si>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</si>
  <si>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</si>
  <si>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</si>
  <si>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</si>
  <si>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</si>
  <si>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</si>
  <si>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</si>
  <si>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</si>
  <si>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</si>
  <si>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</si>
  <si>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</si>
  <si>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</si>
  <si>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</si>
  <si>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</si>
  <si>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</si>
  <si>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</si>
  <si>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</si>
  <si>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</si>
  <si>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</si>
  <si>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</si>
  <si>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</si>
  <si>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</si>
  <si>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</si>
  <si>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</si>
  <si>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</si>
  <si>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</si>
  <si>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</si>
  <si>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</si>
  <si>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</si>
  <si>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</si>
  <si>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</si>
  <si>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</si>
  <si>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</si>
  <si>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</si>
  <si>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</si>
  <si>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</si>
  <si>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</si>
  <si>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</si>
  <si>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</si>
  <si>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</si>
  <si>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</si>
  <si>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</si>
  <si>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</si>
  <si>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</si>
  <si>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</si>
  <si>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</si>
  <si>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</si>
  <si>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</si>
  <si>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</si>
  <si>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</si>
  <si>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</si>
  <si>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</si>
  <si>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</si>
  <si>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</si>
  <si>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</si>
  <si>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</si>
  <si>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</si>
  <si>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</si>
  <si>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</si>
  <si>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</si>
  <si>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</si>
  <si>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</si>
  <si>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</si>
  <si>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</si>
  <si>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</si>
  <si>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</si>
  <si>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</si>
  <si>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</si>
  <si>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</si>
  <si>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</si>
  <si>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</si>
  <si>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</si>
  <si>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</si>
  <si>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</si>
  <si>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</si>
  <si>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</si>
  <si>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</si>
  <si>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</si>
  <si>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</si>
  <si>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</si>
  <si>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</si>
  <si>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</si>
  <si>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</si>
  <si>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</si>
  <si>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</si>
  <si>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</si>
  <si>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</si>
  <si>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</si>
  <si>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</si>
  <si>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</si>
  <si>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</si>
  <si>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</si>
  <si>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</si>
  <si>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</si>
  <si>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</si>
  <si>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</si>
  <si>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</si>
  <si>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</si>
  <si>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</si>
  <si>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</si>
  <si>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</si>
  <si>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</si>
  <si>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</si>
  <si>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</si>
  <si>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</si>
  <si>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</si>
  <si>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</si>
  <si>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</si>
  <si>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</si>
  <si>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</si>
  <si>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</si>
  <si>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</si>
  <si>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</si>
  <si>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</si>
  <si>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</si>
  <si>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</si>
  <si>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</si>
  <si>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</si>
  <si>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</si>
  <si>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</si>
  <si>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</si>
  <si>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</si>
  <si>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</si>
  <si>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</si>
  <si>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</si>
  <si>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</si>
  <si>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</si>
  <si>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</si>
  <si>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</si>
  <si>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</si>
  <si>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</si>
  <si>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</si>
  <si>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</si>
  <si>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</si>
  <si>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</si>
  <si>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</si>
  <si>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</si>
  <si>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</si>
  <si>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</si>
  <si>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</si>
  <si>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</si>
  <si>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</si>
  <si>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</si>
  <si>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</si>
  <si>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</si>
  <si>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</si>
  <si>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</si>
  <si>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</si>
  <si>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</si>
  <si>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</si>
  <si>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</si>
  <si>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</si>
  <si>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</si>
  <si>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</si>
  <si>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</si>
  <si>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</si>
  <si>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</si>
  <si>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</si>
  <si>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</si>
  <si>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</si>
  <si>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</si>
  <si>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</si>
  <si>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</si>
  <si>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</si>
  <si>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</si>
  <si>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</si>
  <si>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</si>
  <si>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</si>
  <si>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</si>
  <si>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</si>
  <si>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</si>
  <si>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</si>
  <si>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</si>
  <si>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</si>
  <si>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</si>
  <si>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</si>
  <si>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</si>
  <si>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</si>
  <si>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</si>
  <si>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</si>
  <si>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</si>
  <si>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</si>
  <si>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</si>
  <si>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</si>
  <si>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</si>
  <si>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</si>
  <si>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</si>
  <si>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</si>
  <si>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</si>
  <si>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</si>
  <si>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</si>
  <si>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</si>
  <si>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</si>
  <si>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</si>
  <si>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</si>
  <si>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</si>
  <si>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</si>
  <si>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</si>
  <si>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</si>
  <si>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</si>
  <si>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</si>
  <si>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</si>
  <si>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</si>
  <si>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</si>
  <si>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</si>
  <si>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</si>
  <si>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</si>
  <si>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</si>
  <si>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</si>
  <si>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</si>
  <si>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</si>
  <si>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</si>
  <si>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</si>
  <si>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</si>
  <si>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</si>
  <si>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</si>
  <si>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</si>
  <si>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</si>
  <si>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</si>
  <si>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</si>
  <si>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</si>
  <si>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</si>
  <si>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</si>
  <si>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</si>
  <si>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</si>
  <si>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</si>
  <si>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</si>
  <si>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</si>
  <si>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</si>
  <si>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</si>
  <si>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</si>
  <si>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</si>
  <si>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</si>
  <si>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</si>
  <si>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</si>
  <si>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</si>
  <si>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</si>
  <si>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</si>
  <si>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</si>
  <si>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</si>
  <si>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</si>
  <si>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</si>
  <si>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</si>
  <si>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</si>
  <si>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</si>
  <si>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</si>
  <si>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</si>
  <si>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</si>
  <si>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</si>
  <si>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</si>
  <si>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</si>
  <si>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</si>
  <si>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</si>
  <si>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</si>
  <si>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</si>
  <si>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</si>
  <si>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</si>
  <si>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</si>
  <si>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</si>
  <si>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</si>
  <si>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</si>
  <si>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</si>
  <si>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</si>
  <si>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</si>
  <si>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</si>
  <si>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</si>
  <si>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</si>
  <si>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</si>
  <si>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</si>
  <si>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</si>
  <si>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</si>
  <si>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</si>
  <si>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</si>
  <si>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</si>
  <si>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</si>
  <si>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</si>
  <si>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</si>
  <si>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</si>
  <si>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</si>
  <si>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</si>
  <si>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</si>
  <si>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</si>
  <si>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</si>
  <si>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</si>
  <si>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</si>
  <si>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</si>
  <si>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</si>
  <si>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</si>
  <si>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</si>
  <si>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</si>
  <si>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</si>
  <si>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</si>
  <si>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</si>
  <si>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</si>
  <si>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</si>
  <si>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</si>
  <si>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</si>
  <si>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</si>
  <si>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</si>
  <si>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</si>
  <si>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</si>
  <si>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</si>
  <si>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</si>
  <si>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</si>
  <si>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</si>
  <si>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</si>
  <si>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</si>
  <si>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</si>
  <si>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</si>
  <si>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</si>
  <si>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</si>
  <si>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</si>
  <si>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</si>
  <si>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</si>
  <si>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</si>
  <si>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</si>
  <si>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</si>
  <si>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</si>
  <si>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</si>
  <si>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</si>
  <si>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</si>
  <si>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</si>
  <si>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</si>
  <si>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</si>
  <si>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</si>
  <si>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</si>
  <si>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</si>
  <si>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</si>
  <si>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</si>
  <si>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</si>
  <si>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</si>
  <si>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</si>
  <si>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</si>
  <si>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</si>
  <si>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</si>
  <si>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</si>
  <si>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</si>
  <si>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</si>
  <si>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</si>
  <si>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</si>
  <si>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</si>
  <si>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</si>
  <si>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</si>
  <si>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</si>
  <si>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</si>
  <si>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</si>
  <si>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</si>
  <si>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</si>
  <si>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</si>
  <si>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</si>
  <si>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</si>
  <si>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</si>
  <si>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</si>
  <si>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</si>
  <si>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</si>
  <si>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</si>
  <si>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</si>
  <si>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</si>
  <si>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</si>
  <si>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</si>
  <si>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</si>
  <si>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</si>
  <si>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</si>
  <si>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</si>
  <si>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</si>
  <si>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</si>
  <si>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</si>
  <si>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</si>
  <si>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</si>
  <si>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</si>
  <si>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</si>
  <si>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</si>
  <si>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</si>
  <si>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</si>
  <si>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</si>
  <si>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</si>
  <si>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</si>
  <si>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</si>
  <si>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</si>
  <si>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</si>
  <si>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</si>
  <si>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</si>
  <si>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</si>
  <si>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</si>
  <si>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</si>
  <si>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</si>
  <si>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</si>
  <si>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</si>
  <si>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</si>
  <si>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</si>
  <si>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</si>
  <si>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</si>
  <si>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</si>
  <si>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</si>
  <si>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</si>
  <si>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</si>
  <si>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</si>
  <si>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</si>
  <si>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</si>
  <si>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</si>
  <si>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</si>
  <si>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</si>
  <si>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</si>
  <si>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</si>
  <si>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</si>
  <si>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</si>
  <si>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</si>
  <si>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</si>
  <si>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</si>
  <si>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</si>
  <si>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</si>
  <si>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</si>
  <si>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</si>
  <si>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</si>
  <si>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</si>
  <si>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</si>
  <si>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</si>
  <si>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</si>
  <si>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</si>
  <si>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</si>
  <si>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</si>
  <si>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</si>
  <si>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</si>
  <si>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</si>
  <si>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</si>
  <si>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</si>
  <si>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</si>
  <si>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</si>
  <si>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</si>
  <si>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</si>
  <si>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</si>
  <si>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</si>
  <si>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</si>
  <si>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</si>
  <si>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</si>
  <si>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</si>
  <si>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</si>
  <si>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</si>
  <si>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</si>
  <si>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</si>
  <si>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</si>
  <si>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</si>
  <si>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</si>
  <si>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</si>
  <si>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</si>
  <si>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</si>
  <si>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</si>
  <si>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</si>
  <si>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</si>
  <si>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</si>
  <si>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</si>
  <si>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</si>
  <si>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</si>
  <si>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</si>
  <si>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</si>
  <si>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</si>
  <si>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</si>
  <si>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</si>
  <si>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</si>
  <si>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</si>
  <si>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</si>
  <si>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</si>
  <si>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</si>
  <si>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</si>
  <si>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</si>
  <si>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</si>
  <si>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</si>
  <si>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</si>
  <si>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</si>
  <si>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</si>
  <si>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</si>
  <si>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</si>
  <si>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</si>
  <si>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</si>
  <si>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</si>
  <si>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</si>
  <si>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</si>
  <si>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</si>
  <si>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</si>
  <si>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</si>
  <si>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</si>
  <si>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</si>
  <si>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</si>
  <si>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</si>
  <si>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</si>
  <si>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</si>
  <si>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</si>
  <si>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</si>
  <si>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</si>
  <si>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</si>
  <si>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</si>
  <si>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</si>
  <si>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</si>
  <si>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</si>
  <si>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</si>
  <si>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</si>
  <si>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</si>
  <si>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</si>
  <si>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</si>
  <si>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</si>
  <si>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</si>
  <si>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</si>
  <si>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</si>
  <si>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</si>
  <si>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</si>
  <si>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</si>
  <si>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</si>
  <si>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</si>
  <si>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</si>
  <si>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</si>
  <si>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</si>
  <si>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</si>
  <si>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</si>
  <si>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</si>
  <si>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</si>
  <si>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</si>
  <si>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</si>
  <si>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</si>
  <si>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</si>
  <si>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</si>
  <si>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</si>
  <si>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</si>
  <si>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</si>
  <si>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</si>
  <si>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</si>
  <si>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</si>
  <si>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</si>
  <si>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</si>
  <si>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</si>
  <si>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</si>
  <si>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</si>
  <si>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</si>
  <si>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</si>
  <si>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</si>
  <si>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</si>
  <si>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</si>
  <si>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</si>
  <si>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</si>
  <si>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</si>
  <si>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</si>
  <si>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</si>
  <si>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</si>
  <si>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</si>
  <si>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</si>
  <si>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</si>
  <si>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</si>
  <si>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</si>
  <si>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</si>
  <si>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</si>
  <si>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</si>
  <si>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</si>
  <si>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</si>
  <si>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</si>
  <si>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</si>
  <si>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</si>
  <si>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</si>
  <si>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</si>
  <si>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</si>
  <si>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</si>
  <si>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</si>
  <si>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</si>
  <si>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</si>
  <si>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</si>
  <si>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</si>
  <si>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</si>
  <si>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</si>
  <si>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</si>
  <si>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</si>
  <si>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</si>
  <si>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</si>
  <si>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</si>
  <si>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</si>
  <si>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</si>
  <si>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</si>
  <si>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</si>
  <si>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</si>
  <si>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</si>
  <si>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</si>
  <si>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</si>
  <si>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</si>
  <si>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</si>
  <si>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</si>
  <si>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</si>
  <si>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</si>
  <si>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</si>
  <si>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</si>
  <si>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</si>
  <si>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</si>
  <si>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</si>
  <si>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</si>
  <si>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</si>
  <si>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</si>
  <si>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</si>
  <si>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</si>
  <si>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</si>
  <si>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</si>
  <si>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</si>
  <si>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</si>
  <si>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</si>
  <si>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</si>
  <si>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</si>
  <si>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</si>
  <si>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</si>
  <si>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</si>
  <si>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</si>
  <si>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</si>
  <si>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</si>
  <si>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</si>
  <si>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</si>
  <si>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</si>
  <si>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</si>
  <si>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</si>
  <si>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</si>
  <si>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</si>
  <si>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</si>
  <si>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</si>
  <si>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</si>
  <si>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</si>
  <si>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</si>
  <si>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</si>
  <si>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</si>
  <si>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</si>
  <si>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</si>
  <si>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</si>
  <si>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</si>
  <si>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</si>
  <si>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</si>
  <si>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</si>
  <si>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</si>
  <si>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</si>
  <si>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</si>
  <si>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</si>
  <si>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</si>
  <si>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</si>
  <si>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</si>
  <si>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</si>
  <si>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</si>
  <si>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</si>
  <si>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</si>
  <si>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</si>
  <si>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</si>
  <si>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</si>
  <si>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</si>
  <si>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</si>
  <si>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</si>
  <si>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</si>
  <si>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</si>
  <si>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</si>
  <si>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</si>
  <si>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</si>
  <si>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</si>
  <si>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</si>
  <si>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</si>
  <si>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</si>
  <si>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</si>
  <si>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</si>
  <si>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</si>
  <si>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</si>
  <si>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</si>
  <si>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</si>
  <si>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</si>
  <si>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</si>
  <si>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</si>
  <si>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</si>
  <si>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</si>
  <si>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</si>
  <si>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</si>
  <si>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</si>
  <si>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</si>
  <si>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</si>
  <si>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</si>
  <si>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</si>
  <si>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</si>
  <si>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</si>
  <si>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</si>
  <si>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</si>
  <si>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</si>
  <si>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</si>
  <si>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</si>
  <si>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</si>
  <si>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</si>
  <si>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</si>
  <si>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</si>
  <si>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</si>
  <si>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</si>
  <si>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</si>
  <si>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</si>
  <si>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</si>
  <si>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</si>
  <si>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</si>
  <si>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</si>
  <si>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</si>
  <si>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</si>
  <si>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</si>
  <si>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</si>
  <si>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</si>
  <si>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</si>
  <si>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</si>
  <si>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</si>
  <si>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</si>
  <si>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</si>
  <si>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</si>
  <si>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</si>
  <si>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</si>
  <si>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</si>
  <si>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</si>
  <si>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</si>
  <si>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</si>
  <si>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</si>
  <si>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</si>
  <si>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</si>
  <si>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</si>
  <si>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</si>
  <si>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</si>
  <si>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</si>
  <si>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</si>
  <si>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</si>
  <si>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</si>
  <si>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</si>
  <si>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</si>
  <si>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</si>
  <si>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</si>
  <si>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</si>
  <si>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</si>
  <si>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</si>
  <si>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</si>
  <si>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</si>
  <si>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</si>
  <si>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</si>
  <si>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</si>
  <si>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</si>
  <si>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</si>
  <si>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</si>
  <si>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</si>
  <si>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</si>
  <si>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</si>
  <si>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</si>
  <si>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</si>
  <si>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</si>
  <si>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</si>
  <si>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</si>
  <si>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</si>
  <si>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</si>
  <si>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</si>
  <si>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</si>
  <si>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</si>
  <si>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</si>
  <si>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</si>
  <si>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</si>
  <si>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</si>
  <si>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</si>
  <si>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</si>
  <si>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</si>
  <si>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</si>
  <si>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</si>
  <si>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</si>
  <si>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</si>
  <si>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</si>
  <si>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</si>
  <si>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</si>
  <si>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</si>
  <si>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</si>
  <si>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</si>
  <si>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</si>
  <si>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</si>
  <si>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</si>
  <si>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</si>
  <si>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</si>
  <si>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</si>
  <si>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</si>
  <si>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</si>
  <si>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</si>
  <si>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</si>
  <si>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</si>
  <si>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</si>
  <si>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</si>
  <si>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</si>
  <si>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</si>
  <si>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</si>
  <si>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</si>
  <si>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</si>
  <si>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</si>
  <si>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</si>
  <si>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</si>
  <si>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</si>
  <si>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</si>
  <si>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</si>
  <si>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</si>
  <si>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</si>
  <si>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</si>
  <si>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</si>
  <si>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</si>
  <si>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</si>
  <si>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</si>
  <si>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</si>
  <si>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</si>
  <si>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</si>
  <si>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</si>
  <si>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</si>
  <si>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</si>
  <si>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</si>
  <si>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</si>
  <si>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</si>
  <si>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</si>
  <si>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</si>
  <si>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</si>
  <si>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</si>
  <si>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</si>
  <si>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</si>
  <si>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</si>
  <si>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</si>
  <si>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</si>
  <si>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</si>
  <si>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</si>
  <si>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</si>
  <si>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</si>
  <si>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</si>
  <si>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</si>
  <si>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</si>
  <si>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</si>
  <si>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</si>
  <si>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</si>
  <si>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</si>
  <si>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</si>
  <si>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</si>
  <si>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</si>
  <si>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</si>
  <si>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</si>
  <si>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</si>
  <si>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</si>
  <si>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</si>
  <si>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</si>
  <si>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</si>
  <si>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</si>
  <si>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</si>
  <si>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</si>
  <si>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</si>
  <si>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</si>
  <si>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</si>
  <si>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</si>
  <si>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</si>
  <si>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</si>
  <si>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</si>
  <si>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</si>
  <si>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</si>
  <si>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</si>
  <si>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</si>
  <si>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</si>
  <si>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</si>
  <si>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</si>
  <si>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</si>
  <si>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</si>
  <si>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</si>
  <si>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</si>
  <si>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</si>
  <si>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</si>
  <si>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</si>
  <si>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</si>
  <si>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</si>
  <si>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</si>
  <si>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</si>
  <si>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</si>
  <si>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</si>
  <si>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</si>
  <si>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</si>
  <si>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</si>
  <si>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</si>
  <si>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</si>
  <si>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</si>
  <si>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</si>
  <si>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</si>
  <si>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</si>
  <si>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</si>
  <si>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</si>
  <si>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</si>
  <si>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</si>
  <si>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</si>
  <si>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</si>
  <si>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</si>
  <si>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</si>
  <si>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</si>
  <si>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</si>
  <si>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</si>
  <si>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</si>
  <si>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</si>
  <si>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</si>
  <si>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</si>
  <si>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</si>
  <si>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</si>
  <si>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</si>
  <si>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</si>
  <si>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</si>
  <si>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</si>
  <si>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</si>
  <si>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</si>
  <si>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</si>
  <si>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</si>
  <si>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</si>
  <si>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</si>
  <si>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</si>
  <si>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</si>
  <si>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</si>
  <si>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</si>
  <si>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</si>
  <si>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</si>
  <si>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</si>
  <si>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</si>
  <si>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</si>
  <si>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</si>
  <si>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</si>
  <si>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</si>
  <si>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</si>
  <si>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</si>
  <si>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</si>
  <si>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</si>
  <si>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</si>
  <si>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</si>
  <si>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</si>
  <si>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</si>
  <si>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</si>
  <si>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</si>
  <si>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</si>
  <si>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</si>
  <si>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</si>
  <si>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</si>
  <si>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</si>
  <si>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</si>
  <si>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</si>
  <si>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</si>
  <si>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</si>
  <si>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</si>
  <si>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</si>
  <si>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</si>
  <si>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</si>
  <si>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</si>
  <si>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</si>
  <si>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</si>
  <si>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</si>
  <si>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</si>
  <si>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</si>
  <si>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</si>
  <si>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</si>
  <si>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</si>
  <si>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</si>
  <si>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</si>
  <si>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</si>
  <si>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</si>
  <si>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</si>
  <si>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</si>
  <si>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</si>
  <si>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</si>
  <si>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</si>
  <si>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</si>
  <si>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</si>
  <si>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</si>
  <si>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</si>
  <si>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</si>
  <si>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</si>
  <si>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</si>
  <si>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</si>
  <si>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</si>
  <si>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</si>
  <si>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</si>
  <si>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</si>
  <si>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</si>
  <si>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</si>
  <si>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</si>
  <si>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</si>
  <si>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</si>
  <si>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</si>
  <si>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</si>
  <si>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</si>
  <si>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</si>
  <si>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</si>
  <si>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</si>
  <si>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</si>
  <si>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</si>
  <si>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</si>
  <si>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</si>
  <si>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</si>
  <si>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</si>
  <si>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</si>
  <si>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</si>
  <si>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</si>
  <si>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</si>
  <si>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</si>
  <si>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</si>
  <si>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</si>
  <si>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</si>
  <si>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</si>
  <si>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</si>
  <si>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</si>
  <si>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</si>
  <si>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</si>
  <si>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</si>
  <si>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</si>
  <si>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</si>
  <si>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</si>
  <si>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</si>
  <si>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</si>
  <si>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</si>
  <si>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</si>
  <si>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</si>
  <si>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</si>
  <si>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</si>
  <si>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</si>
  <si>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</si>
  <si>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</si>
  <si>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</si>
  <si>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</si>
  <si>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</si>
  <si>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</si>
  <si>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</si>
  <si>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</si>
  <si>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</si>
  <si>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</si>
  <si>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</si>
  <si>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</si>
  <si>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</si>
  <si>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</si>
  <si>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</si>
  <si>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</si>
  <si>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</si>
  <si>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</si>
  <si>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</si>
  <si>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</si>
  <si>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</si>
  <si>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</si>
  <si>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</si>
  <si>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</si>
  <si>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</si>
  <si>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</si>
  <si>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</si>
  <si>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</si>
  <si>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</si>
  <si>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</si>
  <si>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</si>
  <si>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</si>
  <si>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</si>
  <si>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</si>
  <si>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</si>
  <si>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</si>
  <si>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</si>
  <si>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</si>
  <si>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</si>
  <si>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</si>
  <si>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</si>
  <si>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</si>
  <si>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</si>
  <si>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</si>
  <si>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</si>
  <si>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</si>
  <si>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</si>
  <si>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</si>
  <si>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</si>
  <si>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</si>
  <si>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</si>
  <si>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</si>
  <si>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</si>
  <si>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</si>
  <si>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</si>
  <si>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</si>
  <si>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</si>
  <si>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</si>
  <si>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</si>
  <si>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</si>
  <si>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</si>
  <si>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</si>
  <si>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</si>
  <si>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</si>
  <si>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</si>
  <si>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</si>
  <si>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</si>
  <si>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</si>
  <si>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</si>
  <si>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</si>
  <si>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</si>
  <si>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</si>
  <si>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</si>
  <si>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</si>
  <si>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</si>
  <si>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</si>
  <si>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</si>
  <si>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</si>
  <si>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</si>
  <si>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</si>
  <si>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</si>
  <si>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</si>
  <si>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</si>
  <si>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</si>
  <si>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</si>
  <si>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</si>
  <si>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</si>
  <si>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</si>
  <si>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</si>
  <si>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</si>
  <si>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</si>
  <si>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</si>
  <si>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</si>
  <si>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</si>
  <si>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</si>
  <si>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</si>
  <si>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</si>
  <si>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</si>
  <si>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</si>
  <si>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</si>
  <si>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</si>
  <si>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</si>
  <si>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</si>
  <si>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</si>
  <si>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</si>
  <si>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</si>
  <si>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</si>
  <si>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</si>
  <si>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</si>
  <si>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</si>
  <si>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</si>
  <si>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</si>
  <si>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</si>
  <si>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</si>
  <si>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</si>
  <si>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</si>
  <si>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</si>
  <si>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</si>
  <si>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</si>
  <si>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</si>
  <si>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</si>
  <si>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</si>
  <si>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</si>
  <si>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</si>
  <si>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</si>
  <si>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</si>
  <si>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</si>
  <si>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</si>
  <si>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</si>
  <si>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</si>
  <si>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</si>
  <si>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</si>
  <si>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</si>
  <si>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</si>
  <si>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</si>
  <si>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</si>
  <si>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</si>
  <si>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</si>
  <si>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</si>
  <si>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</si>
  <si>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</si>
  <si>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</si>
  <si>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</si>
  <si>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</si>
  <si>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</si>
  <si>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</si>
  <si>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</si>
  <si>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</si>
  <si>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</si>
  <si>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</si>
  <si>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</si>
  <si>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</si>
  <si>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</si>
  <si>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</si>
  <si>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</si>
  <si>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</si>
  <si>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</si>
  <si>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</si>
  <si>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</si>
  <si>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</si>
  <si>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</si>
  <si>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</si>
  <si>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</si>
  <si>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</si>
  <si>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</si>
  <si>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</si>
  <si>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</si>
  <si>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</si>
  <si>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</si>
  <si>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</si>
  <si>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</si>
  <si>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</si>
  <si>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</si>
  <si>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</si>
  <si>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</si>
  <si>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</si>
  <si>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</si>
  <si>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</si>
  <si>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</si>
  <si>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</si>
  <si>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</si>
  <si>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</si>
  <si>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</si>
  <si>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</si>
  <si>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</si>
  <si>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</si>
  <si>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</si>
  <si>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</si>
  <si>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</si>
  <si>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</si>
  <si>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</si>
  <si>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</si>
  <si>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</si>
  <si>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</si>
  <si>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</si>
  <si>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</si>
  <si>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</si>
  <si>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</si>
  <si>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</si>
  <si>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</si>
  <si>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</si>
  <si>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</si>
  <si>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</si>
  <si>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</si>
  <si>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</si>
  <si>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</si>
  <si>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</si>
  <si>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</si>
  <si>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</si>
  <si>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</si>
  <si>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</si>
  <si>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</si>
  <si>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</si>
  <si>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</si>
  <si>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</si>
  <si>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</si>
  <si>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</si>
  <si>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</si>
  <si>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</si>
  <si>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</si>
  <si>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</si>
  <si>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</si>
  <si>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</si>
  <si>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</si>
  <si>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</si>
  <si>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</si>
  <si>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</si>
  <si>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</si>
  <si>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</si>
  <si>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</si>
  <si>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</si>
  <si>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</si>
  <si>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</si>
  <si>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</si>
  <si>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</si>
  <si>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</si>
  <si>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</si>
  <si>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</si>
  <si>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</si>
  <si>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</si>
  <si>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</si>
  <si>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</si>
  <si>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</si>
  <si>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</si>
  <si>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</si>
  <si>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</si>
  <si>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</si>
  <si>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</si>
  <si>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</si>
  <si>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</si>
  <si>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</si>
  <si>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</si>
  <si>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</si>
  <si>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</si>
  <si>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</si>
  <si>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</si>
  <si>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</si>
  <si>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</si>
  <si>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</si>
  <si>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</si>
  <si>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</si>
  <si>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</si>
  <si>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</si>
  <si>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</si>
  <si>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</si>
  <si>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</si>
  <si>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</si>
  <si>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</si>
  <si>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</si>
  <si>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</si>
  <si>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</si>
  <si>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</si>
  <si>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</si>
  <si>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</si>
  <si>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</si>
  <si>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</si>
  <si>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</si>
  <si>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</si>
  <si>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</si>
  <si>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</si>
  <si>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</si>
  <si>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</si>
  <si>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</si>
  <si>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</si>
  <si>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</si>
  <si>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</si>
  <si>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</si>
  <si>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</si>
  <si>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</si>
  <si>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</si>
  <si>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</si>
  <si>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</si>
  <si>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</si>
  <si>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</si>
  <si>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</si>
  <si>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</si>
  <si>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</si>
  <si>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</si>
  <si>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</si>
  <si>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</si>
  <si>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</si>
  <si>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</si>
  <si>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</si>
  <si>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</si>
  <si>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</si>
  <si>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</si>
  <si>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</si>
  <si>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</si>
  <si>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</si>
  <si>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</si>
  <si>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</si>
  <si>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</si>
  <si>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</si>
  <si>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</si>
  <si>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</si>
  <si>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</si>
  <si>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</si>
  <si>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</si>
  <si>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</si>
  <si>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</si>
  <si>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</si>
  <si>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</si>
  <si>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</si>
  <si>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</si>
  <si>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</si>
  <si>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</si>
  <si>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</si>
  <si>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</si>
  <si>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</si>
  <si>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</si>
  <si>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</si>
  <si>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</si>
  <si>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</si>
  <si>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</si>
  <si>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</si>
  <si>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</si>
  <si>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</si>
  <si>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</si>
  <si>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</si>
  <si>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</si>
  <si>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</si>
  <si>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</si>
  <si>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</si>
  <si>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</si>
  <si>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</si>
  <si>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</si>
  <si>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</si>
  <si>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</si>
  <si>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</si>
  <si>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</si>
  <si>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</si>
  <si>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</si>
  <si>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</si>
  <si>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</si>
  <si>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</si>
  <si>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</si>
  <si>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</si>
  <si>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</si>
  <si>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</si>
  <si>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</si>
  <si>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</si>
  <si>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</si>
  <si>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</si>
  <si>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</si>
  <si>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</si>
  <si>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</si>
  <si>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</si>
  <si>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</si>
  <si>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</si>
  <si>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</si>
  <si>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</si>
  <si>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</si>
  <si>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</si>
  <si>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</si>
  <si>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</si>
  <si>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</si>
  <si>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</si>
  <si>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</si>
  <si>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</si>
  <si>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</si>
  <si>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</si>
  <si>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</si>
  <si>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</si>
  <si>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</si>
  <si>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</si>
  <si>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</si>
  <si>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</si>
  <si>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</si>
  <si>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</si>
  <si>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</si>
  <si>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</si>
  <si>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</si>
  <si>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</si>
  <si>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</si>
  <si>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</si>
  <si>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</si>
  <si>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</si>
  <si>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</si>
  <si>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</si>
  <si>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</si>
  <si>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</si>
  <si>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</si>
  <si>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</si>
  <si>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</si>
  <si>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</si>
  <si>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</si>
  <si>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</si>
  <si>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</si>
  <si>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</si>
  <si>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</si>
  <si>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</si>
  <si>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</si>
  <si>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</si>
  <si>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</si>
  <si>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</si>
  <si>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</si>
  <si>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</si>
  <si>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</si>
  <si>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</si>
  <si>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</si>
  <si>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</si>
  <si>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</si>
  <si>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</si>
  <si>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</si>
  <si>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</si>
  <si>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</si>
  <si>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</si>
  <si>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</si>
  <si>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</si>
  <si>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</si>
  <si>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</si>
  <si>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</si>
  <si>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</si>
  <si>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</si>
  <si>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</si>
  <si>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</si>
  <si>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</si>
  <si>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</si>
  <si>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</si>
  <si>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</si>
  <si>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</si>
  <si>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</si>
  <si>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</si>
  <si>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</si>
  <si>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</si>
  <si>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</si>
  <si>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</si>
  <si>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</si>
  <si>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</si>
  <si>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</si>
  <si>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</si>
  <si>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</si>
  <si>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</si>
  <si>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</si>
  <si>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</si>
  <si>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</si>
  <si>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</si>
  <si>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</si>
  <si>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</si>
  <si>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</si>
  <si>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</si>
  <si>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</si>
  <si>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</si>
  <si>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</si>
  <si>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</si>
  <si>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</si>
  <si>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</si>
  <si>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</si>
  <si>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</si>
  <si>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</si>
  <si>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</si>
  <si>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</si>
  <si>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</si>
  <si>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</si>
  <si>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</si>
  <si>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</si>
  <si>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</si>
  <si>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</si>
  <si>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</si>
  <si>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</si>
  <si>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</si>
  <si>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</si>
  <si>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</si>
  <si>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</si>
  <si>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</si>
  <si>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</si>
  <si>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</si>
  <si>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</si>
  <si>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</si>
  <si>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</si>
  <si>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</si>
  <si>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</si>
  <si>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</si>
  <si>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</si>
  <si>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</si>
  <si>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</si>
  <si>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</si>
  <si>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</si>
  <si>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</si>
  <si>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</si>
  <si>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</si>
  <si>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</si>
  <si>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</si>
  <si>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</si>
  <si>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</si>
  <si>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</si>
  <si>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</si>
  <si>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</si>
  <si>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</si>
  <si>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</si>
  <si>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</si>
  <si>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</si>
  <si>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</si>
  <si>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</si>
  <si>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</si>
  <si>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</si>
  <si>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</si>
  <si>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</si>
  <si>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</si>
  <si>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</si>
  <si>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</si>
  <si>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</si>
  <si>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</si>
  <si>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</si>
  <si>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</si>
  <si>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</si>
  <si>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</si>
  <si>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</si>
  <si>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</si>
  <si>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</si>
  <si>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</si>
  <si>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</si>
  <si>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</si>
  <si>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</si>
  <si>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</si>
  <si>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</si>
  <si>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</si>
  <si>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</si>
  <si>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</si>
  <si>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</si>
  <si>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</si>
  <si>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</si>
  <si>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</si>
  <si>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</si>
  <si>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</si>
  <si>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</si>
  <si>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</si>
  <si>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</si>
  <si>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</si>
  <si>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</si>
  <si>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</si>
  <si>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</si>
  <si>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</si>
  <si>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</si>
  <si>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</si>
  <si>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</si>
  <si>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</si>
  <si>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</si>
  <si>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</si>
  <si>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</si>
  <si>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</si>
  <si>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</si>
  <si>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</si>
  <si>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</si>
  <si>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</si>
  <si>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</si>
  <si>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</si>
  <si>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</si>
  <si>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</si>
  <si>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</si>
  <si>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</si>
  <si>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</si>
  <si>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</si>
  <si>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</si>
  <si>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</si>
  <si>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</si>
  <si>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</si>
  <si>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</si>
  <si>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</si>
  <si>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</si>
  <si>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</si>
  <si>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</si>
  <si>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</si>
  <si>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</si>
  <si>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</si>
  <si>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</si>
  <si>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</si>
  <si>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</si>
  <si>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</si>
  <si>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</si>
  <si>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</si>
  <si>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</si>
  <si>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</si>
  <si>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</si>
  <si>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</si>
  <si>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</si>
  <si>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</si>
  <si>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</si>
  <si>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</si>
  <si>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</si>
  <si>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</si>
  <si>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</si>
  <si>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</si>
  <si>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</si>
  <si>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</si>
  <si>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</si>
  <si>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</si>
  <si>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</si>
  <si>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</si>
  <si>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</si>
  <si>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</si>
  <si>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</si>
  <si>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</si>
  <si>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</si>
  <si>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</si>
  <si>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</si>
  <si>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</si>
  <si>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</si>
  <si>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</si>
  <si>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</si>
  <si>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</si>
  <si>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</si>
  <si>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</si>
  <si>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</si>
  <si>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</si>
  <si>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</si>
  <si>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</si>
  <si>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</si>
  <si>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</si>
  <si>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</si>
  <si>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</si>
  <si>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</si>
  <si>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</si>
  <si>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</si>
  <si>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</si>
  <si>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</si>
  <si>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</si>
  <si>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</si>
  <si>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</si>
  <si>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</si>
  <si>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</si>
  <si>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</si>
  <si>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</si>
  <si>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</si>
  <si>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</si>
  <si>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</si>
  <si>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</si>
  <si>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</si>
  <si>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</si>
  <si>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</si>
  <si>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</si>
  <si>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</si>
  <si>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</si>
  <si>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</si>
  <si>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</si>
  <si>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</si>
  <si>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</si>
  <si>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</si>
  <si>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</si>
  <si>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</si>
  <si>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</si>
  <si>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</si>
  <si>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</si>
  <si>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</si>
  <si>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</si>
  <si>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</si>
  <si>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</si>
  <si>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</si>
  <si>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</si>
  <si>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</si>
  <si>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</si>
  <si>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</si>
  <si>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</si>
  <si>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</si>
  <si>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</si>
  <si>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</si>
  <si>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</si>
  <si>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</si>
  <si>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</si>
  <si>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</si>
  <si>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</si>
  <si>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</si>
  <si>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</si>
  <si>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</si>
  <si>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</si>
  <si>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</si>
  <si>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</si>
  <si>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</si>
  <si>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</si>
  <si>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</si>
  <si>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</si>
  <si>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</si>
  <si>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</si>
  <si>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</si>
  <si>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</si>
  <si>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</si>
  <si>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</si>
  <si>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</si>
  <si>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</si>
  <si>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</si>
  <si>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</si>
  <si>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</si>
  <si>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</si>
  <si>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</si>
  <si>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</si>
  <si>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</si>
  <si>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</si>
  <si>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</si>
  <si>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</si>
  <si>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</si>
  <si>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</si>
  <si>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</si>
  <si>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</si>
  <si>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</si>
  <si>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</si>
  <si>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</si>
  <si>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</si>
  <si>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</si>
  <si>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</si>
  <si>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</si>
  <si>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</si>
  <si>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</si>
  <si>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</si>
  <si>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</si>
  <si>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</si>
  <si>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</si>
  <si>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</si>
  <si>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</si>
  <si>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</si>
  <si>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</si>
  <si>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</si>
  <si>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</si>
  <si>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</si>
  <si>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</si>
  <si>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</si>
  <si>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</si>
  <si>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</si>
  <si>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</si>
  <si>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</si>
  <si>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</si>
  <si>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</si>
  <si>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</si>
  <si>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</si>
  <si>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</si>
  <si>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</si>
  <si>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</si>
  <si>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</si>
  <si>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</si>
  <si>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</si>
  <si>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</si>
  <si>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</si>
  <si>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</si>
  <si>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</si>
  <si>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</si>
  <si>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</si>
  <si>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</si>
  <si>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</si>
  <si>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</si>
  <si>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</si>
  <si>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</si>
  <si>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</si>
  <si>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</si>
  <si>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</si>
  <si>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</si>
  <si>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</si>
  <si>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</si>
  <si>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</si>
  <si>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</si>
  <si>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</si>
  <si>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</si>
  <si>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</si>
  <si>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</si>
  <si>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</si>
  <si>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</si>
  <si>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</si>
  <si>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</si>
  <si>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</si>
  <si>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</si>
  <si>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</si>
  <si>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</si>
  <si>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</si>
  <si>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</si>
  <si>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</si>
  <si>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</si>
  <si>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</si>
  <si>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</si>
  <si>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</si>
  <si>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</si>
  <si>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</si>
  <si>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</si>
  <si>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</si>
  <si>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</si>
  <si>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</si>
  <si>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</si>
  <si>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</si>
  <si>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</si>
  <si>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</si>
  <si>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</si>
  <si>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</si>
  <si>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</si>
  <si>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</si>
  <si>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</si>
  <si>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</si>
  <si>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</si>
  <si>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</si>
  <si>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</si>
  <si>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</si>
  <si>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</si>
  <si>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</si>
  <si>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</si>
  <si>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</si>
  <si>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</si>
  <si>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</si>
  <si>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</si>
  <si>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</si>
  <si>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</si>
  <si>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</si>
  <si>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</si>
  <si>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</si>
  <si>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</si>
  <si>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</si>
  <si>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</si>
  <si>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</si>
  <si>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</si>
  <si>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</si>
  <si>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</si>
  <si>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</si>
  <si>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</si>
  <si>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</si>
  <si>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</si>
  <si>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</si>
  <si>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</si>
  <si>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</si>
  <si>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</si>
  <si>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</si>
  <si>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</si>
  <si>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</si>
  <si>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</si>
  <si>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</si>
  <si>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</si>
  <si>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</si>
  <si>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</si>
  <si>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</si>
  <si>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</si>
  <si>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</si>
  <si>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</si>
  <si>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</si>
  <si>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</si>
  <si>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</si>
  <si>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</si>
  <si>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</si>
  <si>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</si>
  <si>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</si>
  <si>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</si>
  <si>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</si>
  <si>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</si>
  <si>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</si>
  <si>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</si>
  <si>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</si>
  <si>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</si>
  <si>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</si>
  <si>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Luminit, LLC</t>
  </si>
  <si>
    <t>Company-wide.  No Luminit Products contain cobalt and any electronic component</t>
  </si>
  <si>
    <t>612439146</t>
  </si>
  <si>
    <t>DUNS</t>
  </si>
  <si>
    <t>1850 W. 205th St., Torrance, CA 90501</t>
  </si>
  <si>
    <t>Jean Francois Pelka</t>
  </si>
  <si>
    <t>jpelka@luminitco.com</t>
  </si>
  <si>
    <t>310-623-7919</t>
  </si>
  <si>
    <t>Jean-Francois Pelka</t>
  </si>
  <si>
    <t>Senior Quality Manager</t>
  </si>
  <si>
    <t xml:space="preserve">Covered in our Supplier Manual located on our wedbsite our suppliers have internal directives to only supply DRC conflict free materials.  </t>
  </si>
  <si>
    <t>Through prioritized supplier inquiry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</si>
</sst>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jpelka@luminitco.com" TargetMode="External"/><Relationship Id="rId1" Type="http://schemas.openxmlformats.org/officeDocument/2006/relationships/hyperlink" Target="mailto:jpelka@luminitc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7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8A8748BC-C3D4-443A-BB2D-5B4CD607BD5F}"/>
    </customSheetView>
    <customSheetView guid="{4BDF1A28-30D5-449D-B20E-D6C97EF9FAE1}" showAutoFilter="1">
      <selection activeCell="C1" sqref="C1:D65536"/>
      <pageMargins left="0.75" right="0.75" top="1" bottom="1" header="0.3" footer="0.3"/>
      <pageSetup orientation="portrait"/>
      <autoFilter ref="B1:C1" xr:uid="{6EB70576-A34C-4F97-A7FF-84161A0BD60B}"/>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6"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69" workbookViewId="0">
      <selection activeCell="B75" sqref="B7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1"/>
      <c r="B1" s="382"/>
      <c r="C1" s="382"/>
      <c r="D1" s="382"/>
      <c r="E1" s="382"/>
      <c r="F1" s="382"/>
      <c r="G1" s="382"/>
      <c r="H1" s="382"/>
      <c r="I1" s="382"/>
      <c r="J1" s="382"/>
      <c r="K1" s="38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4" t="str">
        <f ca="1">OFFSET(L!$C$1,MATCH("Declaration"&amp;ADDRESS(ROW(),COLUMN(),4),L!$A:$A,0)-1,SL,,)</f>
        <v>Cobalt Reporting Template (CRT)</v>
      </c>
      <c r="E2" s="385"/>
      <c r="F2" s="385"/>
      <c r="G2" s="385"/>
      <c r="H2" s="385"/>
      <c r="I2" s="385"/>
      <c r="J2" s="38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75">
      <c r="A4" s="33"/>
      <c r="B4" s="390" t="str">
        <f ca="1">OFFSET(L!$C$1,MATCH("Declaration"&amp;ADDRESS(ROW(),COLUMN(),4),L!$A:$A,0)-1,SL,,)</f>
        <v>The purpose of this document is to collect sourcing information on cobalt.</v>
      </c>
      <c r="C4" s="390"/>
      <c r="D4" s="390"/>
      <c r="E4" s="390"/>
      <c r="F4" s="390"/>
      <c r="G4" s="390"/>
      <c r="H4" s="390"/>
      <c r="I4" s="394" t="str">
        <f ca="1">OFFSET(L!$C$1,MATCH("Declaration"&amp;ADDRESS(ROW(),COLUMN(),4),L!$A:$A,0)-1,SL,,)</f>
        <v>Link to Terms &amp; Conditions</v>
      </c>
      <c r="J4" s="39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395" t="str">
        <f ca="1">OFFSET(L!$C$1,MATCH("Declaration"&amp;ADDRESS(ROW(),COLUMN(),4),L!$A:$A,0)-1,SL,,)</f>
        <v>Company Information</v>
      </c>
      <c r="C7" s="395"/>
      <c r="D7" s="395"/>
      <c r="E7" s="395"/>
      <c r="F7" s="395"/>
      <c r="G7" s="395"/>
      <c r="H7" s="395"/>
      <c r="I7" s="395"/>
      <c r="J7" s="395"/>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87" t="s">
        <v>14060</v>
      </c>
      <c r="E8" s="388"/>
      <c r="F8" s="388"/>
      <c r="G8" s="388"/>
      <c r="H8" s="388"/>
      <c r="I8" s="388"/>
      <c r="J8" s="389"/>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0" t="s">
        <v>377</v>
      </c>
      <c r="E9" s="411"/>
      <c r="F9" s="411"/>
      <c r="G9" s="412"/>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6" t="str">
        <f ca="1">OFFSET(L!$C$1,MATCH("Declaration"&amp;ADDRESS(ROW(),COLUMN(),4)&amp;LEFT($D$9,1),L!$A:$A,0)-1,SL,,)</f>
        <v>Description of Scope:</v>
      </c>
      <c r="C10" s="132"/>
      <c r="D10" s="391" t="s">
        <v>14061</v>
      </c>
      <c r="E10" s="392"/>
      <c r="F10" s="392"/>
      <c r="G10" s="392"/>
      <c r="H10" s="392"/>
      <c r="I10" s="392"/>
      <c r="J10" s="393"/>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97"/>
      <c r="C11" s="132"/>
      <c r="D11" s="398" t="str">
        <f ca="1">IF(D9=Q9,OFFSET(L!$C$1,MATCH("Declaration"&amp;ADDRESS(ROW(),COLUMN(),4),L!$A:$A,0)-1,SL,,),"")</f>
        <v/>
      </c>
      <c r="E11" s="399"/>
      <c r="F11" s="399"/>
      <c r="G11" s="399"/>
      <c r="H11" s="399"/>
      <c r="I11" s="399"/>
      <c r="J11" s="400"/>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8" t="s">
        <v>14062</v>
      </c>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8" t="s">
        <v>14063</v>
      </c>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8" t="s">
        <v>14064</v>
      </c>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8" t="s">
        <v>14065</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5" t="s">
        <v>14066</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8" t="s">
        <v>14067</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8" t="s">
        <v>14068</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8" t="s">
        <v>14069</v>
      </c>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5" t="s">
        <v>14066</v>
      </c>
      <c r="E20" s="376"/>
      <c r="F20" s="376"/>
      <c r="G20" s="376"/>
      <c r="H20" s="376"/>
      <c r="I20" s="376"/>
      <c r="J20" s="37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78" t="s">
        <v>14067</v>
      </c>
      <c r="E21" s="376"/>
      <c r="F21" s="376"/>
      <c r="G21" s="376"/>
      <c r="H21" s="376"/>
      <c r="I21" s="376"/>
      <c r="J21" s="37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3">
        <v>44530</v>
      </c>
      <c r="E22" s="414"/>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09"/>
      <c r="E23" s="40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06" t="str">
        <f ca="1">OFFSET(L!$C$1,MATCH("Declaration"&amp;ADDRESS(ROW(),COLUMN(),4),L!$A:$A,0)-1,SL,,)</f>
        <v>Answer</v>
      </c>
      <c r="E25" s="40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3" t="s">
        <v>372</v>
      </c>
      <c r="E26" s="374"/>
      <c r="F26" s="10"/>
      <c r="G26" s="362"/>
      <c r="H26" s="363"/>
      <c r="I26" s="363"/>
      <c r="J26" s="36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0" t="str">
        <f ca="1">D25</f>
        <v>Answer</v>
      </c>
      <c r="E31" s="380"/>
      <c r="F31" s="16"/>
      <c r="G31" s="43" t="str">
        <f ca="1">G25</f>
        <v>Comments</v>
      </c>
      <c r="H31" s="408"/>
      <c r="I31" s="408"/>
      <c r="J31" s="408"/>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3"/>
      <c r="E32" s="374"/>
      <c r="F32" s="46"/>
      <c r="G32" s="362"/>
      <c r="H32" s="363"/>
      <c r="I32" s="363"/>
      <c r="J32" s="36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80" t="str">
        <f ca="1">D25</f>
        <v>Answer</v>
      </c>
      <c r="E37" s="380"/>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3"/>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0" t="str">
        <f ca="1">D25</f>
        <v>Answer</v>
      </c>
      <c r="E43" s="380"/>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1"/>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80" t="str">
        <f ca="1">D25</f>
        <v>Answer</v>
      </c>
      <c r="E49" s="380"/>
      <c r="F49" s="16"/>
      <c r="G49" s="43" t="str">
        <f ca="1">G25</f>
        <v>Comments</v>
      </c>
      <c r="H49" s="379"/>
      <c r="I49" s="379"/>
      <c r="J49" s="379"/>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1"/>
      <c r="E50" s="402"/>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80" t="str">
        <f ca="1">D25</f>
        <v>Answer</v>
      </c>
      <c r="E55" s="380"/>
      <c r="F55" s="16"/>
      <c r="G55" s="43" t="str">
        <f ca="1">G25</f>
        <v>Comments</v>
      </c>
      <c r="H55" s="379" t="str">
        <f>IF(Q63="(*)","Click here to enter smelter names","")</f>
        <v/>
      </c>
      <c r="I55" s="379"/>
      <c r="J55" s="379"/>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3"/>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18" t="str">
        <f ca="1">OFFSET(L!$C$1,MATCH("Declaration"&amp;ADDRESS(ROW(),COLUMN(),4),L!$A:$A,0)-1,SL,,)</f>
        <v>Answer the Following Questions at a Company Level</v>
      </c>
      <c r="C61" s="418"/>
      <c r="D61" s="418"/>
      <c r="E61" s="418"/>
      <c r="F61" s="418"/>
      <c r="G61" s="418"/>
      <c r="H61" s="418"/>
      <c r="I61" s="418"/>
      <c r="J61" s="418"/>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6" t="str">
        <f ca="1">D25</f>
        <v>Answer</v>
      </c>
      <c r="E62" s="406"/>
      <c r="F62" s="52"/>
      <c r="G62" s="406" t="str">
        <f ca="1">G25</f>
        <v>Comments</v>
      </c>
      <c r="H62" s="406" t="e">
        <f>HLOOKUP(SL,LT,$O62,0)</f>
        <v>#NAME?</v>
      </c>
      <c r="I62" s="40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371</v>
      </c>
      <c r="E63" s="374"/>
      <c r="F63" s="56"/>
      <c r="G63" s="362" t="s">
        <v>14070</v>
      </c>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07"/>
      <c r="H64" s="407"/>
      <c r="I64" s="407"/>
      <c r="J64" s="40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3" t="s">
        <v>371</v>
      </c>
      <c r="E65" s="374"/>
      <c r="F65" s="56"/>
      <c r="G65" s="403"/>
      <c r="H65" s="404"/>
      <c r="I65" s="404"/>
      <c r="J65" s="40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371</v>
      </c>
      <c r="E67" s="374"/>
      <c r="F67" s="56"/>
      <c r="G67" s="362" t="s">
        <v>14071</v>
      </c>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3" t="s">
        <v>372</v>
      </c>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3" t="s">
        <v>372</v>
      </c>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19" t="s">
        <v>371</v>
      </c>
      <c r="E73" s="420"/>
      <c r="F73" s="56"/>
      <c r="G73" s="362" t="s">
        <v>14071</v>
      </c>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07"/>
      <c r="H74" s="407"/>
      <c r="I74" s="407"/>
      <c r="J74" s="40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73" t="s">
        <v>12572</v>
      </c>
      <c r="E75" s="374"/>
      <c r="F75" s="56"/>
      <c r="G75" s="362" t="s">
        <v>14071</v>
      </c>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21"/>
      <c r="H76" s="421"/>
      <c r="I76" s="421"/>
      <c r="J76" s="421"/>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3" t="s">
        <v>371</v>
      </c>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73" t="s">
        <v>372</v>
      </c>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17" t="str">
        <f>IF(OR($D$8="",$I$3=""),"","Click here to check required fields completion")</f>
        <v/>
      </c>
      <c r="C80" s="417"/>
      <c r="D80" s="417"/>
      <c r="E80" s="417"/>
      <c r="F80" s="417"/>
      <c r="G80" s="417"/>
      <c r="H80" s="417"/>
      <c r="I80" s="417"/>
      <c r="J80" s="41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5" t="str">
        <f ca="1">OFFSET(L!$C$1,MATCH("General"&amp;"Cpy",L!$A:$A,0)-1,SL,,)</f>
        <v>© 2020 Responsible Minerals Initiative. All rights reserved.</v>
      </c>
      <c r="B81" s="416"/>
      <c r="C81" s="416"/>
      <c r="D81" s="416"/>
      <c r="E81" s="416"/>
      <c r="F81" s="416"/>
      <c r="G81" s="416"/>
      <c r="H81" s="416"/>
      <c r="I81" s="416"/>
      <c r="J81" s="41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D030FB85-B9F6-4FCB-84EB-A0293CC9959C}"/>
    <hyperlink ref="D20" r:id="rId2" xr:uid="{93B8E1CA-20A0-49AB-BC33-22818C5AE7F6}"/>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1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25" activePane="bottomRight" state="frozen"/>
      <selection activeCell="B24" sqref="B24:J24"/>
      <selection pane="topRight" activeCell="B24" sqref="B24:J24"/>
      <selection pane="bottomLeft" activeCell="B24" sqref="B24:J24"/>
      <selection pane="bottomRight" activeCell="A2" sqref="A2"/>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Luminit, LLC</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t="str">
        <f>Declaration!D10</f>
        <v>Company-wide.  No Luminit Products contain cobalt and any electronic component</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Jean Francois Pelka</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jpelka@luminitco.com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310-623-7919</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Jean-Francois Pelka</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jpelka@luminitco.com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310-623-7919</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44530</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51">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51">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39" customHeight="1">
      <c r="A46" s="90" t="s">
        <v>0</v>
      </c>
      <c r="B46" s="90" t="str">
        <f>Declaration!G63</f>
        <v xml:space="preserve">Covered in our Supplier Manual located on our wedbsite our suppliers have internal directives to only supply DRC conflict free materials.  </v>
      </c>
      <c r="C46" s="90" t="str">
        <f ca="1">IF(H46=1,J46,I46)</f>
        <v>Complete</v>
      </c>
      <c r="D46" s="96" t="str">
        <f>IF(H46=1,"Click here to specify URL for question (A)","")</f>
        <v/>
      </c>
      <c r="E46" s="74"/>
      <c r="F46" s="95">
        <f>IF(AND(F45=1,B45="Yes"),1,0)</f>
        <v>0</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51">
      <c r="A47" s="90" t="str">
        <f ca="1">Declaration!B65</f>
        <v xml:space="preserve">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 xml:space="preserve">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No</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D5161410-64AA-41E7-AFED-31E06F60852E}"/>
    </customSheetView>
    <customSheetView guid="{4BDF1A28-30D5-449D-B20E-D6C97EF9FAE1}" showAutoFilter="1">
      <selection activeCell="C174" sqref="C174"/>
      <pageMargins left="0.75" right="0.75" top="1" bottom="1" header="0.3" footer="0.3"/>
      <pageSetup paperSize="9" orientation="portrait"/>
      <autoFilter ref="B1:N1" xr:uid="{7D682C70-52F7-490E-897B-7E27C2736C33}"/>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Jean Francois Pelka</cp:lastModifiedBy>
  <cp:lastPrinted>2015-04-21T20:47:43Z</cp:lastPrinted>
  <dcterms:created xsi:type="dcterms:W3CDTF">2010-06-21T21:00:23Z</dcterms:created>
  <dcterms:modified xsi:type="dcterms:W3CDTF">2021-11-30T15:49:06Z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