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showInkAnnotation="0" codeName="ThisWorkbook" autoCompressPictures="0"/>
  <mc:AlternateContent xmlns:mc="http://schemas.openxmlformats.org/markup-compatibility/2006">
    <mc:Choice Requires="x15">
      <x15ac:absPath xmlns:x15ac="http://schemas.microsoft.com/office/spreadsheetml/2010/11/ac" url="C:\Users\mgiorgio\Desktop\Images\Certificates\"/>
    </mc:Choice>
  </mc:AlternateContent>
  <xr:revisionPtr revIDLastSave="0" documentId="8_{2493CA59-DAFD-4A62-9842-0366C9BD2192}" xr6:coauthVersionLast="45" xr6:coauthVersionMax="45" xr10:uidLastSave="{00000000-0000-0000-0000-000000000000}"/>
  <workbookProtection workbookPassword="E31B" lockStructure="1"/>
  <bookViews>
    <workbookView xWindow="6045" yWindow="1725" windowWidth="20190" windowHeight="1188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2" i="6"/>
  <c r="C13" i="6"/>
  <c r="C11" i="6"/>
  <c r="C10" i="6"/>
  <c r="C8" i="6"/>
  <c r="C7" i="6"/>
  <c r="C5" i="6"/>
  <c r="B43" i="6"/>
  <c r="G23" i="6"/>
  <c r="H23" i="6" s="1"/>
  <c r="D23" i="6" s="1"/>
  <c r="B33" i="6"/>
  <c r="B28" i="6"/>
  <c r="G28" i="6" s="1"/>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G41" i="6" s="1"/>
  <c r="F63" i="6"/>
  <c r="G21" i="6"/>
  <c r="H21" i="6" s="1"/>
  <c r="B26" i="6"/>
  <c r="G26" i="6" s="1"/>
  <c r="H26" i="6" s="1"/>
  <c r="C26" i="6" s="1"/>
  <c r="B36" i="6"/>
  <c r="B46" i="6"/>
  <c r="G46" i="6" s="1"/>
  <c r="G31" i="6"/>
  <c r="H22" i="6"/>
  <c r="D22" i="6" s="1"/>
  <c r="G47" i="6"/>
  <c r="G42" i="6"/>
  <c r="K65" i="6"/>
  <c r="C65" i="6" s="1"/>
  <c r="G27" i="6"/>
  <c r="G32" i="6"/>
  <c r="G43" i="6"/>
  <c r="G38" i="6"/>
  <c r="G35"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l="1"/>
  <c r="H36" i="6"/>
  <c r="C36" i="6" s="1"/>
  <c r="H25" i="6"/>
  <c r="C25" i="6" s="1"/>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<sst xmlns="http://schemas.openxmlformats.org/spreadsheetml/2006/main" count="21617" uniqueCount="15504">
  <si>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</si>
  <si>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</si>
  <si>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</si>
  <si>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</si>
  <si>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</si>
  <si>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</si>
  <si>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</si>
  <si>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</si>
  <si>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</si>
  <si>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</si>
  <si>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</si>
  <si>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</si>
  <si>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</si>
  <si>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</si>
  <si>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</si>
  <si>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</si>
  <si>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</si>
  <si>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</si>
  <si>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</si>
  <si>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</si>
  <si>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</si>
  <si>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</si>
  <si>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</si>
  <si>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</si>
  <si>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</si>
  <si>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</si>
  <si>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</si>
  <si>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</si>
  <si>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</si>
  <si>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</si>
  <si>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</si>
  <si>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</si>
  <si>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</si>
  <si>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</si>
  <si>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</si>
  <si>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</si>
  <si>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</si>
  <si>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</si>
  <si>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</si>
  <si>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</si>
  <si>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</si>
  <si>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</si>
  <si>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</si>
  <si>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</si>
  <si>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</si>
  <si>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</si>
  <si>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</si>
  <si>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</si>
  <si>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</si>
  <si>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</si>
  <si>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</si>
  <si>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</si>
  <si>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</si>
  <si>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</si>
  <si>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</si>
  <si>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</si>
  <si>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</si>
  <si>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</si>
  <si>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</si>
  <si>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</si>
  <si>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</si>
  <si>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</si>
  <si>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</si>
  <si>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</si>
  <si>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</si>
  <si>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</si>
  <si>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</si>
  <si>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</si>
  <si>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</si>
  <si>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</si>
  <si>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</si>
  <si>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</si>
  <si>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</si>
  <si>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</si>
  <si>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</si>
  <si>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</si>
  <si>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</si>
  <si>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</si>
  <si>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</si>
  <si>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</si>
  <si>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</si>
  <si>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</si>
  <si>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</si>
  <si>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</si>
  <si>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</si>
  <si>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</si>
  <si>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</si>
  <si>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</si>
  <si>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</si>
  <si>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</si>
  <si>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</si>
  <si>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</si>
  <si>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</si>
  <si>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</si>
  <si>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</si>
  <si>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</si>
  <si>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</si>
  <si>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</si>
  <si>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</si>
  <si>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</si>
  <si>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</si>
  <si>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</si>
  <si>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</si>
  <si>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</si>
  <si>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</si>
  <si>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</si>
  <si>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</si>
  <si>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</si>
  <si>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</si>
  <si>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</si>
  <si>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</si>
  <si>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</si>
  <si>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</si>
  <si>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</si>
  <si>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</si>
  <si>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</si>
  <si>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</si>
  <si>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</si>
  <si>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</si>
  <si>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</si>
  <si>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</si>
  <si>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</si>
  <si>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</si>
  <si>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</si>
  <si>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</si>
  <si>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</si>
  <si>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</si>
  <si>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</si>
  <si>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</si>
  <si>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</si>
  <si>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</si>
  <si>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</si>
  <si>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</si>
  <si>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</si>
  <si>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</si>
  <si>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</si>
  <si>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</si>
  <si>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</si>
  <si>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</si>
  <si>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</si>
  <si>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</si>
  <si>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</si>
  <si>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</si>
  <si>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</si>
  <si>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</si>
  <si>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</si>
  <si>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</si>
  <si>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</si>
  <si>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</si>
  <si>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</si>
  <si>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</si>
  <si>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</si>
  <si>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</si>
  <si>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</si>
  <si>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</si>
  <si>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</si>
  <si>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</si>
  <si>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</si>
  <si>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</si>
  <si>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</si>
  <si>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</si>
  <si>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</si>
  <si>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</si>
  <si>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</si>
  <si>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</si>
  <si>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</si>
  <si>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</si>
  <si>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</si>
  <si>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</si>
  <si>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</si>
  <si>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</si>
  <si>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</si>
  <si>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</si>
  <si>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</si>
  <si>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</si>
  <si>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</si>
  <si>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</si>
  <si>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</si>
  <si>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</si>
  <si>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</si>
  <si>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</si>
  <si>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</si>
  <si>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</si>
  <si>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</si>
  <si>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</si>
  <si>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</si>
  <si>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</si>
  <si>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</si>
  <si>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</si>
  <si>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</si>
  <si>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</si>
  <si>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</si>
  <si>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</si>
  <si>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</si>
  <si>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</si>
  <si>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</si>
  <si>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</si>
  <si>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</si>
  <si>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</si>
  <si>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</si>
  <si>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</si>
  <si>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</si>
  <si>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</si>
  <si>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</si>
  <si>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</si>
  <si>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</si>
  <si>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</si>
  <si>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</si>
  <si>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</si>
  <si>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</si>
  <si>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</si>
  <si>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</si>
  <si>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</si>
  <si>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</si>
  <si>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</si>
  <si>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</si>
  <si>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</si>
  <si>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</si>
  <si>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</si>
  <si>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</si>
  <si>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</si>
  <si>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</si>
  <si>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</si>
  <si>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</si>
  <si>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</si>
  <si>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</si>
  <si>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</si>
  <si>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</si>
  <si>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</si>
  <si>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</si>
  <si>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</si>
  <si>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</si>
  <si>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</si>
  <si>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</si>
  <si>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</si>
  <si>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</si>
  <si>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</si>
  <si>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</si>
  <si>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</si>
  <si>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</si>
  <si>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</si>
  <si>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</si>
  <si>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</si>
  <si>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</si>
  <si>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</si>
  <si>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</si>
  <si>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</si>
  <si>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</si>
  <si>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</si>
  <si>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</si>
  <si>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</si>
  <si>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</si>
  <si>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</si>
  <si>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</si>
  <si>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</si>
  <si>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</si>
  <si>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</si>
  <si>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</si>
  <si>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</si>
  <si>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</si>
  <si>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</si>
  <si>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</si>
  <si>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</si>
  <si>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</si>
  <si>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</si>
  <si>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</si>
  <si>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</si>
  <si>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</si>
  <si>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</si>
  <si>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</si>
  <si>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</si>
  <si>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</si>
  <si>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</si>
  <si>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</si>
  <si>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</si>
  <si>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</si>
  <si>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</si>
  <si>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</si>
  <si>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</si>
  <si>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</si>
  <si>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</si>
  <si>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</si>
  <si>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</si>
  <si>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</si>
  <si>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</si>
  <si>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</si>
  <si>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</si>
  <si>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</si>
  <si>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</si>
  <si>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</si>
  <si>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</si>
  <si>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</si>
  <si>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</si>
  <si>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</si>
  <si>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</si>
  <si>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</si>
  <si>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</si>
  <si>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</si>
  <si>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</si>
  <si>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</si>
  <si>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</si>
  <si>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</si>
  <si>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</si>
  <si>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</si>
  <si>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</si>
  <si>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</si>
  <si>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</si>
  <si>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</si>
  <si>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</si>
  <si>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</si>
  <si>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</si>
  <si>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</si>
  <si>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</si>
  <si>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</si>
  <si>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</si>
  <si>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</si>
  <si>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</si>
  <si>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</si>
  <si>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</si>
  <si>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</si>
  <si>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</si>
  <si>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</si>
  <si>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</si>
  <si>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</si>
  <si>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</si>
  <si>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</si>
  <si>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</si>
  <si>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</si>
  <si>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</si>
  <si>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</si>
  <si>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</si>
  <si>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</si>
  <si>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</si>
  <si>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</si>
  <si>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</si>
  <si>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</si>
  <si>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</si>
  <si>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</si>
  <si>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</si>
  <si>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</si>
  <si>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</si>
  <si>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</si>
  <si>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</si>
  <si>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</si>
  <si>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</si>
  <si>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</si>
  <si>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</si>
  <si>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</si>
  <si>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</si>
  <si>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</si>
  <si>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</si>
  <si>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</si>
  <si>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</si>
  <si>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</si>
  <si>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</si>
  <si>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</si>
  <si>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</si>
  <si>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</si>
  <si>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</si>
  <si>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</si>
  <si>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</si>
  <si>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</si>
  <si>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</si>
  <si>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</si>
  <si>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</si>
  <si>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</si>
  <si>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</si>
  <si>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</si>
  <si>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</si>
  <si>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</si>
  <si>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</si>
  <si>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</si>
  <si>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</si>
  <si>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</si>
  <si>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</si>
  <si>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</si>
  <si>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</si>
  <si>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</si>
  <si>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</si>
  <si>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</si>
  <si>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</si>
  <si>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</si>
  <si>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</si>
  <si>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</si>
  <si>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</si>
  <si>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</si>
  <si>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</si>
  <si>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</si>
  <si>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</si>
  <si>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</si>
  <si>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</si>
  <si>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</si>
  <si>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</si>
  <si>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</si>
  <si>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</si>
  <si>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</si>
  <si>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</si>
  <si>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</si>
  <si>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</si>
  <si>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</si>
  <si>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</si>
  <si>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</si>
  <si>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</si>
  <si>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</si>
  <si>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</si>
  <si>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</si>
  <si>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</si>
  <si>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</si>
  <si>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</si>
  <si>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</si>
  <si>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</si>
  <si>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</si>
  <si>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</si>
  <si>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</si>
  <si>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</si>
  <si>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</si>
  <si>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</si>
  <si>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</si>
  <si>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</si>
  <si>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</si>
  <si>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</si>
  <si>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</si>
  <si>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</si>
  <si>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</si>
  <si>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</si>
  <si>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</si>
  <si>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</si>
  <si>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</si>
  <si>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</si>
  <si>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</si>
  <si>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</si>
  <si>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</si>
  <si>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</si>
  <si>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</si>
  <si>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</si>
  <si>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</si>
  <si>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</si>
  <si>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</si>
  <si>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</si>
  <si>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</si>
  <si>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</si>
  <si>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</si>
  <si>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</si>
  <si>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</si>
  <si>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</si>
  <si>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</si>
  <si>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</si>
  <si>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</si>
  <si>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</si>
  <si>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</si>
  <si>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</si>
  <si>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</si>
  <si>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</si>
  <si>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</si>
  <si>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</si>
  <si>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</si>
  <si>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</si>
  <si>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</si>
  <si>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</si>
  <si>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</si>
  <si>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</si>
  <si>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</si>
  <si>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</si>
  <si>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</si>
  <si>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</si>
  <si>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</si>
  <si>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</si>
  <si>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</si>
  <si>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</si>
  <si>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</si>
  <si>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</si>
  <si>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</si>
  <si>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</si>
  <si>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</si>
  <si>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</si>
  <si>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</si>
  <si>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</si>
  <si>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</si>
  <si>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</si>
  <si>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</si>
  <si>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</si>
  <si>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</si>
  <si>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</si>
  <si>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</si>
  <si>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</si>
  <si>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</si>
  <si>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</si>
  <si>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</si>
  <si>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</si>
  <si>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</si>
  <si>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</si>
  <si>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</si>
  <si>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</si>
  <si>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</si>
  <si>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</si>
  <si>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</si>
  <si>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</si>
  <si>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</si>
  <si>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</si>
  <si>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</si>
  <si>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</si>
  <si>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</si>
  <si>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</si>
  <si>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</si>
  <si>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</si>
  <si>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</si>
  <si>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</si>
  <si>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</si>
  <si>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</si>
  <si>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</si>
  <si>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</si>
  <si>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</si>
  <si>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</si>
  <si>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</si>
  <si>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</si>
  <si>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</si>
  <si>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</si>
  <si>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</si>
  <si>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</si>
  <si>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</si>
  <si>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</si>
  <si>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</si>
  <si>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</si>
  <si>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</si>
  <si>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</si>
  <si>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</si>
  <si>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</si>
  <si>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</si>
  <si>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</si>
  <si>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</si>
  <si>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</si>
  <si>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</si>
  <si>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</si>
  <si>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</si>
  <si>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</si>
  <si>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</si>
  <si>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</si>
  <si>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</si>
  <si>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</si>
  <si>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</si>
  <si>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</si>
  <si>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</si>
  <si>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</si>
  <si>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</si>
  <si>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</si>
  <si>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</si>
  <si>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</si>
  <si>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</si>
  <si>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</si>
  <si>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</si>
  <si>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</si>
  <si>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</si>
  <si>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</si>
  <si>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</si>
  <si>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</si>
  <si>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</si>
  <si>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</si>
  <si>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</si>
  <si>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</si>
  <si>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</si>
  <si>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</si>
  <si>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</si>
  <si>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</si>
  <si>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</si>
  <si>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</si>
  <si>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</si>
  <si>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</si>
  <si>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</si>
  <si>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</si>
  <si>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</si>
  <si>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</si>
  <si>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</si>
  <si>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</si>
  <si>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</si>
  <si>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</si>
  <si>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</si>
  <si>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</si>
  <si>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</si>
  <si>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</si>
  <si>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</si>
  <si>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</si>
  <si>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</si>
  <si>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</si>
  <si>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</si>
  <si>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</si>
  <si>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</si>
  <si>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</si>
  <si>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</si>
  <si>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</si>
  <si>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</si>
  <si>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</si>
  <si>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</si>
  <si>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</si>
  <si>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</si>
  <si>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</si>
  <si>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</si>
  <si>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</si>
  <si>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</si>
  <si>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</si>
  <si>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</si>
  <si>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</si>
  <si>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</si>
  <si>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</si>
  <si>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</si>
  <si>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</si>
  <si>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</si>
  <si>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</si>
  <si>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</si>
  <si>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</si>
  <si>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</si>
  <si>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</si>
  <si>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</si>
  <si>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</si>
  <si>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</si>
  <si>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</si>
  <si>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</si>
  <si>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</si>
  <si>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</si>
  <si>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</si>
  <si>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</si>
  <si>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</si>
  <si>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</si>
  <si>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</si>
  <si>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</si>
  <si>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</si>
  <si>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</si>
  <si>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</si>
  <si>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</si>
  <si>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</si>
  <si>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</si>
  <si>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</si>
  <si>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</si>
  <si>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</si>
  <si>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</si>
  <si>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</si>
  <si>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</si>
  <si>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</si>
  <si>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</si>
  <si>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</si>
  <si>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</si>
  <si>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</si>
  <si>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</si>
  <si>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</si>
  <si>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</si>
  <si>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</si>
  <si>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</si>
  <si>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</si>
  <si>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</si>
  <si>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</si>
  <si>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</si>
  <si>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</si>
  <si>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</si>
  <si>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</si>
  <si>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</si>
  <si>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</si>
  <si>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</si>
  <si>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</si>
  <si>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</si>
  <si>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</si>
  <si>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</si>
  <si>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</si>
  <si>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</si>
  <si>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</si>
  <si>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</si>
  <si>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</si>
  <si>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</si>
  <si>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</si>
  <si>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</si>
  <si>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</si>
  <si>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</si>
  <si>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</si>
  <si>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</si>
  <si>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</si>
  <si>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</si>
  <si>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</si>
  <si>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</si>
  <si>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</si>
  <si>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</si>
  <si>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</si>
  <si>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</si>
  <si>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</si>
  <si>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</si>
  <si>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</si>
  <si>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</si>
  <si>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</si>
  <si>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</si>
  <si>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</si>
  <si>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</si>
  <si>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</si>
  <si>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</si>
  <si>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</si>
  <si>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</si>
  <si>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</si>
  <si>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</si>
  <si>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</si>
  <si>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</si>
  <si>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</si>
  <si>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</si>
  <si>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</si>
  <si>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</si>
  <si>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</si>
  <si>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</si>
  <si>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</si>
  <si>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</si>
  <si>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</si>
  <si>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</si>
  <si>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</si>
  <si>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</si>
  <si>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</si>
  <si>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</si>
  <si>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</si>
  <si>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</si>
  <si>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</si>
  <si>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</si>
  <si>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</si>
  <si>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</si>
  <si>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</si>
  <si>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</si>
  <si>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</si>
  <si>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</si>
  <si>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</si>
  <si>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</si>
  <si>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</si>
  <si>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</si>
  <si>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</si>
  <si>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</si>
  <si>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</si>
  <si>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</si>
  <si>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</si>
  <si>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</si>
  <si>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</si>
  <si>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</si>
  <si>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</si>
  <si>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</si>
  <si>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</si>
  <si>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</si>
  <si>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</si>
  <si>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</si>
  <si>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</si>
  <si>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</si>
  <si>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</si>
  <si>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</si>
  <si>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</si>
  <si>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</si>
  <si>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</si>
  <si>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</si>
  <si>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</si>
  <si>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</si>
  <si>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</si>
  <si>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</si>
  <si>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</si>
  <si>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</si>
  <si>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</si>
  <si>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</si>
  <si>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</si>
  <si>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</si>
  <si>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</si>
  <si>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</si>
  <si>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</si>
  <si>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</si>
  <si>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</si>
  <si>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</si>
  <si>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</si>
  <si>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</si>
  <si>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</si>
  <si>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</si>
  <si>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</si>
  <si>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</si>
  <si>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</si>
  <si>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</si>
  <si>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</si>
  <si>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</si>
  <si>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</si>
  <si>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</si>
  <si>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</si>
  <si>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</si>
  <si>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</si>
  <si>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</si>
  <si>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</si>
  <si>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</si>
  <si>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</si>
  <si>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</si>
  <si>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</si>
  <si>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</si>
  <si>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</si>
  <si>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</si>
  <si>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</si>
  <si>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</si>
  <si>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</si>
  <si>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</si>
  <si>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</si>
  <si>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</si>
  <si>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</si>
  <si>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</si>
  <si>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</si>
  <si>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</si>
  <si>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</si>
  <si>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</si>
  <si>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</si>
  <si>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</si>
  <si>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</si>
  <si>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</si>
  <si>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</si>
  <si>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</si>
  <si>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</si>
  <si>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</si>
  <si>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</si>
  <si>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</si>
  <si>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</si>
  <si>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</si>
  <si>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</si>
  <si>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</si>
  <si>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</si>
  <si>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</si>
  <si>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</si>
  <si>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</si>
  <si>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</si>
  <si>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</si>
  <si>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</si>
  <si>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</si>
  <si>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</si>
  <si>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</si>
  <si>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</si>
  <si>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</si>
  <si>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</si>
  <si>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</si>
  <si>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</si>
  <si>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</si>
  <si>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</si>
  <si>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</si>
  <si>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</si>
  <si>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</si>
  <si>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</si>
  <si>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</si>
  <si>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</si>
  <si>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</si>
  <si>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</si>
  <si>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</si>
  <si>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</si>
  <si>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</si>
  <si>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</si>
  <si>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</si>
  <si>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</si>
  <si>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</si>
  <si>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</si>
  <si>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</si>
  <si>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</si>
  <si>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</si>
  <si>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</si>
  <si>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</si>
  <si>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</si>
  <si>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</si>
  <si>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</si>
  <si>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</si>
  <si>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</si>
  <si>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</si>
  <si>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</si>
  <si>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</si>
  <si>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</si>
  <si>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</si>
  <si>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</si>
  <si>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</si>
  <si>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</si>
  <si>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</si>
  <si>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</si>
  <si>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</si>
  <si>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</si>
  <si>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</si>
  <si>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</si>
  <si>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</si>
  <si>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</si>
  <si>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</si>
  <si>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</si>
  <si>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</si>
  <si>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</si>
  <si>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</si>
  <si>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</si>
  <si>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</si>
  <si>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</si>
  <si>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</si>
  <si>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</si>
  <si>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</si>
  <si>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</si>
  <si>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</si>
  <si>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</si>
  <si>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</si>
  <si>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</si>
  <si>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</si>
  <si>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</si>
  <si>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</si>
  <si>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</si>
  <si>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</si>
  <si>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</si>
  <si>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</si>
  <si>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</si>
  <si>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</si>
  <si>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</si>
  <si>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</si>
  <si>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</si>
  <si>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</si>
  <si>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</si>
  <si>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</si>
  <si>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</si>
  <si>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</si>
  <si>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</si>
  <si>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</si>
  <si>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</si>
  <si>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</si>
  <si>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</si>
  <si>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</si>
  <si>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</si>
  <si>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</si>
  <si>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</si>
  <si>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</si>
  <si>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</si>
  <si>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</si>
  <si>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</si>
  <si>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</si>
  <si>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</si>
  <si>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</si>
  <si>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</si>
  <si>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</si>
  <si>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</si>
  <si>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</si>
  <si>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</si>
  <si>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</si>
  <si>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</si>
  <si>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</si>
  <si>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</si>
  <si>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</si>
  <si>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</si>
  <si>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</si>
  <si>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</si>
  <si>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</si>
  <si>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</si>
  <si>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</si>
  <si>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</si>
  <si>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</si>
  <si>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</si>
  <si>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</si>
  <si>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</si>
  <si>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</si>
  <si>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</si>
  <si>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</si>
  <si>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</si>
  <si>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</si>
  <si>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</si>
  <si>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</si>
  <si>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</si>
  <si>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</si>
  <si>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</si>
  <si>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</si>
  <si>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</si>
  <si>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</si>
  <si>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</si>
  <si>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</si>
  <si>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</si>
  <si>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</si>
  <si>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</si>
  <si>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</si>
  <si>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</si>
  <si>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</si>
  <si>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</si>
  <si>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</si>
  <si>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</si>
  <si>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</si>
  <si>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</si>
  <si>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</si>
  <si>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</si>
  <si>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</si>
  <si>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</si>
  <si>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</si>
  <si>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</si>
  <si>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</si>
  <si>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</si>
  <si>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</si>
  <si>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</si>
  <si>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</si>
  <si>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</si>
  <si>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</si>
  <si>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</si>
  <si>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</si>
  <si>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</si>
  <si>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</si>
  <si>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</si>
  <si>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</si>
  <si>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</si>
  <si>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</si>
  <si>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</si>
  <si>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</si>
  <si>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</si>
  <si>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</si>
  <si>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</si>
  <si>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</si>
  <si>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</si>
  <si>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</si>
  <si>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</si>
  <si>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</si>
  <si>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</si>
  <si>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</si>
  <si>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</si>
  <si>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</si>
  <si>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</si>
  <si>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</si>
  <si>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</si>
  <si>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</si>
  <si>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</si>
  <si>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</si>
  <si>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</si>
  <si>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</si>
  <si>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</si>
  <si>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</si>
  <si>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</si>
  <si>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</si>
  <si>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</si>
  <si>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</si>
  <si>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</si>
  <si>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</si>
  <si>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</si>
  <si>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</si>
  <si>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</si>
  <si>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</si>
  <si>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</si>
  <si>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</si>
  <si>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</si>
  <si>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</si>
  <si>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</si>
  <si>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</si>
  <si>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</si>
  <si>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</si>
  <si>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</si>
  <si>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</si>
  <si>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</si>
  <si>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</si>
  <si>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</si>
  <si>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</si>
  <si>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</si>
  <si>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</si>
  <si>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</si>
  <si>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</si>
  <si>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</si>
  <si>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</si>
  <si>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</si>
  <si>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</si>
  <si>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</si>
  <si>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</si>
  <si>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</si>
  <si>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</si>
  <si>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</si>
  <si>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</si>
  <si>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</si>
  <si>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</si>
  <si>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</si>
  <si>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</si>
  <si>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</si>
  <si>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</si>
  <si>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</si>
  <si>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</si>
  <si>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</si>
  <si>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</si>
  <si>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</si>
  <si>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</si>
  <si>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</si>
  <si>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</si>
  <si>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</si>
  <si>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</si>
  <si>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</si>
  <si>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</si>
  <si>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</si>
  <si>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</si>
  <si>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</si>
  <si>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</si>
  <si>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</si>
  <si>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</si>
  <si>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</si>
  <si>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</si>
  <si>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</si>
  <si>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</si>
  <si>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</si>
  <si>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</si>
  <si>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</si>
  <si>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</si>
  <si>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</si>
  <si>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</si>
  <si>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</si>
  <si>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</si>
  <si>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</si>
  <si>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</si>
  <si>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</si>
  <si>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</si>
  <si>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</si>
  <si>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</si>
  <si>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</si>
  <si>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</si>
  <si>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</si>
  <si>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</si>
  <si>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</si>
  <si>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</si>
  <si>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</si>
  <si>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</si>
  <si>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</si>
  <si>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</si>
  <si>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</si>
  <si>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</si>
  <si>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</si>
  <si>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</si>
  <si>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</si>
  <si>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</si>
  <si>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</si>
  <si>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</si>
  <si>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</si>
  <si>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</si>
  <si>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</si>
  <si>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</si>
  <si>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</si>
  <si>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</si>
  <si>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</si>
  <si>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</si>
  <si>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</si>
  <si>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</si>
  <si>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</si>
  <si>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</si>
  <si>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</si>
  <si>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</si>
  <si>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</si>
  <si>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</si>
  <si>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</si>
  <si>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</si>
  <si>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</si>
  <si>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</si>
  <si>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</si>
  <si>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</si>
  <si>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</si>
  <si>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</si>
  <si>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</si>
  <si>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</si>
  <si>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</si>
  <si>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</si>
  <si>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</si>
  <si>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</si>
  <si>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</si>
  <si>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</si>
  <si>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</si>
  <si>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</si>
  <si>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</si>
  <si>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</si>
  <si>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</si>
  <si>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</si>
  <si>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</si>
  <si>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</si>
  <si>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</si>
  <si>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</si>
  <si>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</si>
  <si>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</si>
  <si>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</si>
  <si>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</si>
  <si>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</si>
  <si>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</si>
  <si>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</si>
  <si>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</si>
  <si>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</si>
  <si>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</si>
  <si>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</si>
  <si>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</si>
  <si>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</si>
  <si>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</si>
  <si>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</si>
  <si>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</si>
  <si>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</si>
  <si>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</si>
  <si>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</si>
  <si>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</si>
  <si>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</si>
  <si>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</si>
  <si>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</si>
  <si>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</si>
  <si>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</si>
  <si>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</si>
  <si>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</si>
  <si>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</si>
  <si>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</si>
  <si>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</si>
  <si>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</si>
  <si>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</si>
  <si>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</si>
  <si>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</si>
  <si>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</si>
  <si>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</si>
  <si>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</si>
  <si>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</si>
  <si>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</si>
  <si>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</si>
  <si>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</si>
  <si>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</si>
  <si>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</si>
  <si>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</si>
  <si>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</si>
  <si>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</si>
  <si>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</si>
  <si>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</si>
  <si>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</si>
  <si>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</si>
  <si>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</si>
  <si>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</si>
  <si>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</si>
  <si>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</si>
  <si>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</si>
  <si>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</si>
  <si>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</si>
  <si>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</si>
  <si>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</si>
  <si>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</si>
  <si>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</si>
  <si>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</si>
  <si>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</si>
  <si>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</si>
  <si>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</si>
  <si>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</si>
  <si>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</si>
  <si>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</si>
  <si>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</si>
  <si>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</si>
  <si>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</si>
  <si>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</si>
  <si>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</si>
  <si>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</si>
  <si>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</si>
  <si>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</si>
  <si>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</si>
  <si>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</si>
  <si>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</si>
  <si>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</si>
  <si>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</si>
  <si>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</si>
  <si>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</si>
  <si>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</si>
  <si>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</si>
  <si>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</si>
  <si>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</si>
  <si>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</si>
  <si>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</si>
  <si>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</si>
  <si>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</si>
  <si>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</si>
  <si>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</si>
  <si>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</si>
  <si>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</si>
  <si>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</si>
  <si>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</si>
  <si>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</si>
  <si>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</si>
  <si>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</si>
  <si>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</si>
  <si>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</si>
  <si>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</si>
  <si>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</si>
  <si>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</si>
  <si>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</si>
  <si>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</si>
  <si>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</si>
  <si>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</si>
  <si>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</si>
  <si>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</si>
  <si>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</si>
  <si>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</si>
  <si>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</si>
  <si>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</si>
  <si>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</si>
  <si>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</si>
  <si>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</si>
  <si>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</si>
  <si>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</si>
  <si>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</si>
  <si>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</si>
  <si>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</si>
  <si>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</si>
  <si>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</si>
  <si>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</si>
  <si>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</si>
  <si>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</si>
  <si>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</si>
  <si>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</si>
  <si>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</si>
  <si>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</si>
  <si>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</si>
  <si>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</si>
  <si>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</si>
  <si>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</si>
  <si>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</si>
  <si>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</si>
  <si>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</si>
  <si>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</si>
  <si>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</si>
  <si>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</si>
  <si>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</si>
  <si>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</si>
  <si>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</si>
  <si>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</si>
  <si>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</si>
  <si>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</si>
  <si>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</si>
  <si>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</si>
  <si>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</si>
  <si>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</si>
  <si>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</si>
  <si>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</si>
  <si>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</si>
  <si>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</si>
  <si>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</si>
  <si>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</si>
  <si>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</si>
  <si>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</si>
  <si>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</si>
  <si>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</si>
  <si>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</si>
  <si>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</si>
  <si>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</si>
  <si>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</si>
  <si>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</si>
  <si>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</si>
  <si>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</si>
  <si>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</si>
  <si>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</si>
  <si>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</si>
  <si>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</si>
  <si>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</si>
  <si>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</si>
  <si>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</si>
  <si>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</si>
  <si>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</si>
  <si>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</si>
  <si>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</si>
  <si>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</si>
  <si>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</si>
  <si>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</si>
  <si>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</si>
  <si>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</si>
  <si>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</si>
  <si>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</si>
  <si>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</si>
  <si>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</si>
  <si>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</si>
  <si>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</si>
  <si>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</si>
  <si>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</si>
  <si>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</si>
  <si>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</si>
  <si>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</si>
  <si>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</si>
  <si>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</si>
  <si>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</si>
  <si>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</si>
  <si>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</si>
  <si>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</si>
  <si>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</si>
  <si>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</si>
  <si>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</si>
  <si>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</si>
  <si>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</si>
  <si>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</si>
  <si>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</si>
  <si>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</si>
  <si>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</si>
  <si>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</si>
  <si>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</si>
  <si>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</si>
  <si>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</si>
  <si>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</si>
  <si>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</si>
  <si>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</si>
  <si>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</si>
  <si>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</si>
  <si>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</si>
  <si>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</si>
  <si>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</si>
  <si>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</si>
  <si>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</si>
  <si>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</si>
  <si>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</si>
  <si>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</si>
  <si>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</si>
  <si>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</si>
  <si>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</si>
  <si>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</si>
  <si>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</si>
  <si>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</si>
  <si>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</si>
  <si>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</si>
  <si>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</si>
  <si>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</si>
  <si>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</si>
  <si>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</si>
  <si>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</si>
  <si>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</si>
  <si>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</si>
  <si>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</si>
  <si>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</si>
  <si>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</si>
  <si>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</si>
  <si>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</si>
  <si>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</si>
  <si>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</si>
  <si>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</si>
  <si>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</si>
  <si>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</si>
  <si>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</si>
  <si>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</si>
  <si>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</si>
  <si>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</si>
  <si>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</si>
  <si>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</si>
  <si>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</si>
  <si>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</si>
  <si>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</si>
  <si>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</si>
  <si>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</si>
  <si>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</si>
  <si>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</si>
  <si>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</si>
  <si>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</si>
  <si>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</si>
  <si>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</si>
  <si>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</si>
  <si>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</si>
  <si>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</si>
  <si>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</si>
  <si>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</si>
  <si>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</si>
  <si>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</si>
  <si>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</si>
  <si>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</si>
  <si>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</si>
  <si>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</si>
  <si>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</si>
  <si>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</si>
  <si>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</si>
  <si>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</si>
  <si>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</si>
  <si>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</si>
  <si>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</si>
  <si>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</si>
  <si>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</si>
  <si>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</si>
  <si>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</si>
  <si>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</si>
  <si>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</si>
  <si>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</si>
  <si>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</si>
  <si>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</si>
  <si>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</si>
  <si>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</si>
  <si>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</si>
  <si>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</si>
  <si>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</si>
  <si>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</si>
  <si>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</si>
  <si>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</si>
  <si>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</si>
  <si>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</si>
  <si>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</si>
  <si>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</si>
  <si>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</si>
  <si>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</si>
  <si>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</si>
  <si>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</si>
  <si>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</si>
  <si>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</si>
  <si>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</si>
  <si>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</si>
  <si>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</si>
  <si>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</si>
  <si>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</si>
  <si>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</si>
  <si>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</si>
  <si>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</si>
  <si>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</si>
  <si>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</si>
  <si>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</si>
  <si>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</si>
  <si>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</si>
  <si>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</si>
  <si>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</si>
  <si>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</si>
  <si>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</si>
  <si>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</si>
  <si>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</si>
  <si>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</si>
  <si>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</si>
  <si>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</si>
  <si>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</si>
  <si>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</si>
  <si>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</si>
  <si>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</si>
  <si>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</si>
  <si>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</si>
  <si>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</si>
  <si>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</si>
  <si>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</si>
  <si>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</si>
  <si>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</si>
  <si>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</si>
  <si>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</si>
  <si>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</si>
  <si>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</si>
  <si>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</si>
  <si>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</si>
  <si>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</si>
  <si>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</si>
  <si>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</si>
  <si>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</si>
  <si>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</si>
  <si>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</si>
  <si>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</si>
  <si>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</si>
  <si>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</si>
  <si>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</si>
  <si>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</si>
  <si>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</si>
  <si>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</si>
  <si>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</si>
  <si>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</si>
  <si>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</si>
  <si>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</si>
  <si>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</si>
  <si>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</si>
  <si>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</si>
  <si>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</si>
  <si>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</si>
  <si>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</si>
  <si>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</si>
  <si>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</si>
  <si>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</si>
  <si>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</si>
  <si>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</si>
  <si>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</si>
  <si>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</si>
  <si>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</si>
  <si>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</si>
  <si>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</si>
  <si>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</si>
  <si>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</si>
  <si>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</si>
  <si>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</si>
  <si>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</si>
  <si>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</si>
  <si>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</si>
  <si>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</si>
  <si>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</si>
  <si>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</si>
  <si>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</si>
  <si>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</si>
  <si>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</si>
  <si>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</si>
  <si>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</si>
  <si>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</si>
  <si>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</si>
  <si>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</si>
  <si>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</si>
  <si>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</si>
  <si>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</si>
  <si>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</si>
  <si>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</si>
  <si>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</si>
  <si>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</si>
  <si>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</si>
  <si>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</si>
  <si>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</si>
  <si>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</si>
  <si>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</si>
  <si>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</si>
  <si>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</si>
  <si>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</si>
  <si>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</si>
  <si>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</si>
  <si>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</si>
  <si>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</si>
  <si>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</si>
  <si>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</si>
  <si>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</si>
  <si>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</si>
  <si>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</si>
  <si>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</si>
  <si>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</si>
  <si>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</si>
  <si>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</si>
  <si>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</si>
  <si>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</si>
  <si>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</si>
  <si>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</si>
  <si>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</si>
  <si>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</si>
  <si>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</si>
  <si>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</si>
  <si>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</si>
  <si>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</si>
  <si>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</si>
  <si>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</si>
  <si>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</si>
  <si>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</si>
  <si>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</si>
  <si>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</si>
  <si>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</si>
  <si>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</si>
  <si>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</si>
  <si>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</si>
  <si>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</si>
  <si>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</si>
  <si>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</si>
  <si>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</si>
  <si>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</si>
  <si>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</si>
  <si>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</si>
  <si>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</si>
  <si>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</si>
  <si>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</si>
  <si>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</si>
  <si>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</si>
  <si>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</si>
  <si>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</si>
  <si>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</si>
  <si>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</si>
  <si>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</si>
  <si>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</si>
  <si>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</si>
  <si>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</si>
  <si>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</si>
  <si>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</si>
  <si>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</si>
  <si>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</si>
  <si>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</si>
  <si>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</si>
  <si>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</si>
  <si>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</si>
  <si>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</si>
  <si>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</si>
  <si>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</si>
  <si>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</si>
  <si>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</si>
  <si>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</si>
  <si>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</si>
  <si>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</si>
  <si>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</si>
  <si>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</si>
  <si>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</si>
  <si>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</si>
  <si>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</si>
  <si>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</si>
  <si>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</si>
  <si>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</si>
  <si>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</si>
  <si>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</si>
  <si>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</si>
  <si>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</si>
  <si>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</si>
  <si>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</si>
  <si>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</si>
  <si>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</si>
  <si>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</si>
  <si>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</si>
  <si>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</si>
  <si>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</si>
  <si>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</si>
  <si>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</si>
  <si>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</si>
  <si>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</si>
  <si>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</si>
  <si>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</si>
  <si>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</si>
  <si>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</si>
  <si>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</si>
  <si>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</si>
  <si>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</si>
  <si>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</si>
  <si>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</si>
  <si>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</si>
  <si>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</si>
  <si>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</si>
  <si>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</si>
  <si>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</si>
  <si>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</si>
  <si>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</si>
  <si>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</si>
  <si>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</si>
  <si>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</si>
  <si>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</si>
  <si>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</si>
  <si>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</si>
  <si>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</si>
  <si>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</si>
  <si>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</si>
  <si>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</si>
  <si>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</si>
  <si>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</si>
  <si>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</si>
  <si>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</si>
  <si>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</si>
  <si>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</si>
  <si>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</si>
  <si>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</si>
  <si>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</si>
  <si>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</si>
  <si>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</si>
  <si>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</si>
  <si>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</si>
  <si>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</si>
  <si>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</si>
  <si>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</si>
  <si>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</si>
  <si>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</si>
  <si>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</si>
  <si>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</si>
  <si>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</si>
  <si>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</si>
  <si>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</si>
  <si>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</si>
  <si>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</si>
  <si>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</si>
  <si>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</si>
  <si>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</si>
  <si>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</si>
  <si>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</si>
  <si>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</si>
  <si>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</si>
  <si>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</si>
  <si>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</si>
  <si>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</si>
  <si>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</si>
  <si>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</si>
  <si>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</si>
  <si>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</si>
  <si>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</si>
  <si>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</si>
  <si>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</si>
  <si>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</si>
  <si>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</si>
  <si>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</si>
  <si>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</si>
  <si>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</si>
  <si>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</si>
  <si>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</si>
  <si>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</si>
  <si>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</si>
  <si>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</si>
  <si>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</si>
  <si>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</si>
  <si>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</si>
  <si>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</si>
  <si>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</si>
  <si>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</si>
  <si>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</si>
  <si>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</si>
  <si>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</si>
  <si>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</si>
  <si>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</si>
  <si>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</si>
  <si>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</si>
  <si>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</si>
  <si>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</si>
  <si>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</si>
  <si>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</si>
  <si>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</si>
  <si>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</si>
  <si>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</si>
  <si>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</si>
  <si>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</si>
  <si>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</si>
  <si>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</si>
  <si>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</si>
  <si>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</si>
  <si>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</si>
  <si>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</si>
  <si>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</si>
  <si>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</si>
  <si>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</si>
  <si>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</si>
  <si>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</si>
  <si>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</si>
  <si>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</si>
  <si>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</si>
  <si>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</si>
  <si>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</si>
  <si>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</si>
  <si>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</si>
  <si>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</si>
  <si>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</si>
  <si>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</si>
  <si>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</si>
  <si>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</si>
  <si>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</si>
  <si>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</si>
  <si>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</si>
  <si>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</si>
  <si>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</si>
  <si>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</si>
  <si>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</si>
  <si>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</si>
  <si>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</si>
  <si>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</si>
  <si>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</si>
  <si>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</si>
  <si>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</si>
  <si>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</si>
  <si>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</si>
  <si>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</si>
  <si>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</si>
  <si>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</si>
  <si>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</si>
  <si>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</si>
  <si>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</si>
  <si>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</si>
  <si>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</si>
  <si>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</si>
  <si>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</si>
  <si>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</si>
  <si>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</si>
  <si>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</si>
  <si>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</si>
  <si>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</si>
  <si>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</si>
  <si>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</si>
  <si>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</si>
  <si>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</si>
  <si>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</si>
  <si>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</si>
  <si>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</si>
  <si>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</si>
  <si>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</si>
  <si>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</si>
  <si>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</si>
  <si>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</si>
  <si>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</si>
  <si>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</si>
  <si>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</si>
  <si>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</si>
  <si>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</si>
  <si>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</si>
  <si>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</si>
  <si>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</si>
  <si>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</si>
  <si>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</si>
  <si>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</si>
  <si>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</si>
  <si>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</si>
  <si>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</si>
  <si>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</si>
  <si>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</si>
  <si>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</si>
  <si>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</si>
  <si>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</si>
  <si>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</si>
  <si>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</si>
  <si>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</si>
  <si>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</si>
  <si>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</si>
  <si>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</si>
  <si>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</si>
  <si>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</si>
  <si>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</si>
  <si>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</si>
  <si>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</si>
  <si>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</si>
  <si>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</si>
  <si>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</si>
  <si>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</si>
  <si>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</si>
  <si>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</si>
  <si>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</si>
  <si>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</si>
  <si>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</si>
  <si>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</si>
  <si>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</si>
  <si>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</si>
  <si>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</si>
  <si>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</si>
  <si>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</si>
  <si>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</si>
  <si>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</si>
  <si>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</si>
  <si>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</si>
  <si>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</si>
  <si>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</si>
  <si>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</si>
  <si>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</si>
  <si>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</si>
  <si>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</si>
  <si>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</si>
  <si>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</si>
  <si>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</si>
  <si>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</si>
  <si>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</si>
  <si>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</si>
  <si>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</si>
  <si>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</si>
  <si>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</si>
  <si>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</si>
  <si>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</si>
  <si>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</si>
  <si>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</si>
  <si>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</si>
  <si>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</si>
  <si>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</si>
  <si>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</si>
  <si>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</si>
  <si>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</si>
  <si>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</si>
  <si>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</si>
  <si>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</si>
  <si>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</si>
  <si>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</si>
  <si>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</si>
  <si>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</si>
  <si>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</si>
  <si>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</si>
  <si>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</si>
  <si>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</si>
  <si>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</si>
  <si>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</si>
  <si>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</si>
  <si>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</si>
  <si>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</si>
  <si>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</si>
  <si>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</si>
  <si>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</si>
  <si>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</si>
  <si>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</si>
  <si>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</si>
  <si>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</si>
  <si>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</si>
  <si>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</si>
  <si>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</si>
  <si>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</si>
  <si>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</si>
  <si>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</si>
  <si>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</si>
  <si>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</si>
  <si>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</si>
  <si>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</si>
  <si>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</si>
  <si>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</si>
  <si>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</si>
  <si>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</si>
  <si>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</si>
  <si>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</si>
  <si>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</si>
  <si>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</si>
  <si>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</si>
  <si>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</si>
  <si>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</si>
  <si>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</si>
  <si>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</si>
  <si>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</si>
  <si>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</si>
  <si>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</si>
  <si>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</si>
  <si>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</si>
  <si>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</si>
  <si>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</si>
  <si>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</si>
  <si>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</si>
  <si>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</si>
  <si>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</si>
  <si>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</si>
  <si>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</si>
  <si>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</si>
  <si>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</si>
  <si>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</si>
  <si>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</si>
  <si>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</si>
  <si>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</si>
  <si>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</si>
  <si>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</si>
  <si>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</si>
  <si>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</si>
  <si>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</si>
  <si>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</si>
  <si>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</si>
  <si>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</si>
  <si>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</si>
  <si>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</si>
  <si>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</si>
  <si>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</si>
  <si>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</si>
  <si>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</si>
  <si>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</si>
  <si>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</si>
  <si>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</si>
  <si>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</si>
  <si>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</si>
  <si>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</si>
  <si>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</si>
  <si>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</si>
  <si>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</si>
  <si>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</si>
  <si>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</si>
  <si>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</si>
  <si>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</si>
  <si>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</si>
  <si>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</si>
  <si>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</si>
  <si>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</si>
  <si>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</si>
  <si>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</si>
  <si>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</si>
  <si>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</si>
  <si>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</si>
  <si>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</si>
  <si>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</si>
  <si>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</si>
  <si>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</si>
  <si>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</si>
  <si>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</si>
  <si>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</si>
  <si>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</si>
  <si>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</si>
  <si>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</si>
  <si>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</si>
  <si>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</si>
  <si>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</si>
  <si>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</si>
  <si>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</si>
  <si>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</si>
  <si>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</si>
  <si>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</si>
  <si>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</si>
  <si>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</si>
  <si>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</si>
  <si>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</si>
  <si>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</si>
  <si>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</si>
  <si>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</si>
  <si>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</si>
  <si>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</si>
  <si>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</si>
  <si>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</si>
  <si>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</si>
  <si>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</si>
  <si>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</si>
  <si>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</si>
  <si>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</si>
  <si>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</si>
  <si>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</si>
  <si>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</si>
  <si>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</si>
  <si>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</si>
  <si>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</si>
  <si>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</si>
  <si>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</si>
  <si>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</si>
  <si>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</si>
  <si>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</si>
  <si>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</si>
  <si>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</si>
  <si>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</si>
  <si>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</si>
  <si>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</si>
  <si>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</si>
  <si>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</si>
  <si>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</si>
  <si>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</si>
  <si>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</si>
  <si>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</si>
  <si>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</si>
  <si>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</si>
  <si>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</si>
  <si>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</si>
  <si>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</si>
  <si>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</si>
  <si>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</si>
  <si>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</si>
  <si>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</si>
  <si>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</si>
  <si>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</si>
  <si>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</si>
  <si>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</si>
  <si>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</si>
  <si>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</si>
  <si>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</si>
  <si>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</si>
  <si>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</si>
  <si>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</si>
  <si>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</si>
  <si>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</si>
  <si>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</si>
  <si>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</si>
  <si>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</si>
  <si>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</si>
  <si>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</si>
  <si>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</si>
  <si>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</si>
  <si>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</si>
  <si>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</si>
  <si>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</si>
  <si>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</si>
  <si>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</si>
  <si>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</si>
  <si>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</si>
  <si>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</si>
  <si>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</si>
  <si>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</si>
  <si>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</si>
  <si>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</si>
  <si>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</si>
  <si>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</si>
  <si>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</si>
  <si>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</si>
  <si>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</si>
  <si>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</si>
  <si>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</si>
  <si>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</si>
  <si>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</si>
  <si>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</si>
  <si>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</si>
  <si>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</si>
  <si>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</si>
  <si>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</si>
  <si>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</si>
  <si>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</si>
  <si>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</si>
  <si>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</si>
  <si>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</si>
  <si>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</si>
  <si>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</si>
  <si>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</si>
  <si>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</si>
  <si>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</si>
  <si>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</si>
  <si>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</si>
  <si>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</si>
  <si>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</si>
  <si>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</si>
  <si>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</si>
  <si>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</si>
  <si>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</si>
  <si>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</si>
  <si>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</si>
  <si>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</si>
  <si>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</si>
  <si>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</si>
  <si>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</si>
  <si>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</si>
  <si>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</si>
  <si>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</si>
  <si>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</si>
  <si>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</si>
  <si>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</si>
  <si>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</si>
  <si>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</si>
  <si>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</si>
  <si>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</si>
  <si>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</si>
  <si>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</si>
  <si>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</si>
  <si>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</si>
  <si>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</si>
  <si>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</si>
  <si>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</si>
  <si>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</si>
  <si>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</si>
  <si>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</si>
  <si>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</si>
  <si>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</si>
  <si>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</si>
  <si>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</si>
  <si>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</si>
  <si>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</si>
  <si>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</si>
  <si>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</si>
  <si>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</si>
  <si>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</si>
  <si>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</si>
  <si>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</si>
  <si>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</si>
  <si>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</si>
  <si>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</si>
  <si>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</si>
  <si>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</si>
  <si>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</si>
  <si>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</si>
  <si>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</si>
  <si>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</si>
  <si>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</si>
  <si>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</si>
  <si>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</si>
  <si>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</si>
  <si>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</si>
  <si>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</si>
  <si>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</si>
  <si>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</si>
  <si>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</si>
  <si>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</si>
  <si>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</si>
  <si>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</si>
  <si>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</si>
  <si>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</si>
  <si>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</si>
  <si>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</si>
  <si>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</si>
  <si>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</si>
  <si>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</si>
  <si>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</si>
  <si>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</si>
  <si>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</si>
  <si>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</si>
  <si>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</si>
  <si>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</si>
  <si>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</si>
  <si>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</si>
  <si>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</si>
  <si>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</si>
  <si>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</si>
  <si>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</si>
  <si>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</si>
  <si>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</si>
  <si>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</si>
  <si>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</si>
  <si>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</si>
  <si>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</si>
  <si>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</si>
  <si>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</si>
  <si>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</si>
  <si>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</si>
  <si>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</si>
  <si>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</si>
  <si>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</si>
  <si>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</si>
  <si>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</si>
  <si>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</si>
  <si>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</si>
  <si>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</si>
  <si>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</si>
  <si>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</si>
  <si>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</si>
  <si>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</si>
  <si>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</si>
  <si>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</si>
  <si>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</si>
  <si>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</si>
  <si>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</si>
  <si>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</si>
  <si>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</si>
  <si>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</si>
  <si>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</si>
  <si>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</si>
  <si>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</si>
  <si>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</si>
  <si>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</si>
  <si>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</si>
  <si>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</si>
  <si>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</si>
  <si>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</si>
  <si>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</si>
  <si>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</si>
  <si>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</si>
  <si>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</si>
  <si>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</si>
  <si>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</si>
  <si>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</si>
  <si>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</si>
  <si>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</si>
  <si>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</si>
  <si>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</si>
  <si>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</si>
  <si>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</si>
  <si>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</si>
  <si>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</si>
  <si>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</si>
  <si>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</si>
  <si>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</si>
  <si>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</si>
  <si>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</si>
  <si>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</si>
  <si>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</si>
  <si>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</si>
  <si>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</si>
  <si>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</si>
  <si>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</si>
  <si>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</si>
  <si>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</si>
  <si>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</si>
  <si>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</si>
  <si>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</si>
  <si>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</si>
  <si>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</si>
  <si>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</si>
  <si>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</si>
  <si>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</si>
  <si>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</si>
  <si>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</si>
  <si>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</si>
  <si>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</si>
  <si>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</si>
  <si>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</si>
  <si>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</si>
  <si>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</si>
  <si>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</si>
  <si>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</si>
  <si>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</si>
  <si>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</si>
  <si>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</si>
  <si>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</si>
  <si>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</si>
  <si>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</si>
  <si>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</si>
  <si>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</si>
  <si>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</si>
  <si>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</si>
  <si>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</si>
  <si>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</si>
  <si>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</si>
  <si>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</si>
  <si>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</si>
  <si>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</si>
  <si>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</si>
  <si>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</si>
  <si>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</si>
  <si>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</si>
  <si>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</si>
  <si>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</si>
  <si>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</si>
  <si>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</si>
  <si>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</si>
  <si>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</si>
  <si>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</si>
  <si>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</si>
  <si>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</si>
  <si>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</si>
  <si>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</si>
  <si>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</si>
  <si>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</si>
  <si>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</si>
  <si>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</si>
  <si>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</si>
  <si>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</si>
  <si>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</si>
  <si>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</si>
  <si>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</si>
  <si>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</si>
  <si>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</si>
  <si>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</si>
  <si>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</si>
  <si>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</si>
  <si>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</si>
  <si>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</si>
  <si>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</si>
  <si>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</si>
  <si>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</si>
  <si>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</si>
  <si>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</si>
  <si>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</si>
  <si>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</si>
  <si>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</si>
  <si>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</si>
  <si>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</si>
  <si>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</si>
  <si>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</si>
  <si>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</si>
  <si>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</si>
  <si>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</si>
  <si>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</si>
  <si>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</si>
  <si>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</si>
  <si>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</si>
  <si>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</si>
  <si>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</si>
  <si>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</si>
  <si>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</si>
  <si>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</si>
  <si>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</si>
  <si>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</si>
  <si>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</si>
  <si>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</si>
  <si>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</si>
  <si>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</si>
  <si>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</si>
  <si>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</si>
  <si>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</si>
  <si>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</si>
  <si>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</si>
  <si>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</si>
  <si>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</si>
  <si>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</si>
  <si>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</si>
  <si>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</si>
  <si>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</si>
  <si>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</si>
  <si>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</si>
  <si>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</si>
  <si>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</si>
  <si>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</si>
  <si>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</si>
  <si>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</si>
  <si>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</si>
  <si>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</si>
  <si>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</si>
  <si>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</si>
  <si>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</si>
  <si>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</si>
  <si>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</si>
  <si>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</si>
  <si>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</si>
  <si>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</si>
  <si>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</si>
  <si>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</si>
  <si>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</si>
  <si>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</si>
  <si>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</si>
  <si>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</si>
  <si>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</si>
  <si>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</si>
  <si>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</si>
  <si>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</si>
  <si>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</si>
  <si>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</si>
  <si>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</si>
  <si>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</si>
  <si>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</si>
  <si>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</si>
  <si>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</si>
  <si>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</si>
  <si>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</si>
  <si>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</si>
  <si>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</si>
  <si>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</si>
  <si>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</si>
  <si>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</si>
  <si>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</si>
  <si>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</si>
  <si>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</si>
  <si>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</si>
  <si>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</si>
  <si>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</si>
  <si>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</si>
  <si>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</si>
  <si>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</si>
  <si>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</si>
  <si>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</si>
  <si>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</si>
  <si>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</si>
  <si>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</si>
  <si>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</si>
  <si>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</si>
  <si>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</si>
  <si>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</si>
  <si>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</si>
  <si>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</si>
  <si>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</si>
  <si>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</si>
  <si>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</si>
  <si>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</si>
  <si>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</si>
  <si>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</si>
  <si>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</si>
  <si>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</si>
  <si>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</si>
  <si>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</si>
  <si>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</si>
  <si>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</si>
  <si>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</si>
  <si>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</si>
  <si>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</si>
  <si>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</si>
  <si>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</si>
  <si>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</si>
  <si>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</si>
  <si>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</si>
  <si>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</si>
  <si>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</si>
  <si>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</si>
  <si>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</si>
  <si>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</si>
  <si>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</si>
  <si>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</si>
  <si>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</si>
  <si>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</si>
  <si>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</si>
  <si>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</si>
  <si>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</si>
  <si>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</si>
  <si>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</si>
  <si>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</si>
  <si>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</si>
  <si>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</si>
  <si>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</si>
  <si>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</si>
  <si>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</si>
  <si>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</si>
  <si>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</si>
  <si>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</si>
  <si>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</si>
  <si>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</si>
  <si>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</si>
  <si>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</si>
  <si>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</si>
  <si>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</si>
  <si>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</si>
  <si>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</si>
  <si>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</si>
  <si>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</si>
  <si>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</si>
  <si>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</si>
  <si>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</si>
  <si>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</si>
  <si>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</si>
  <si>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</si>
  <si>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</si>
  <si>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</si>
  <si>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</si>
  <si>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</si>
  <si>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</si>
  <si>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</si>
  <si>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</si>
  <si>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</si>
  <si>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</si>
  <si>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</si>
  <si>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</si>
  <si>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</si>
  <si>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</si>
  <si>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</si>
  <si>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</si>
  <si>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</si>
  <si>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</si>
  <si>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</si>
  <si>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</si>
  <si>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</si>
  <si>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</si>
  <si>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</si>
  <si>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</si>
  <si>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</si>
  <si>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</si>
  <si>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</si>
  <si>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</si>
  <si>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</si>
  <si>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</si>
  <si>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</si>
  <si>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</si>
  <si>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</si>
  <si>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</si>
  <si>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</si>
  <si>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</si>
  <si>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</si>
  <si>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</si>
  <si>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</si>
  <si>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</si>
  <si>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</si>
  <si>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</si>
  <si>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</si>
  <si>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</si>
  <si>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</si>
  <si>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</si>
  <si>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</si>
  <si>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</si>
  <si>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</si>
  <si>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</si>
  <si>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</si>
  <si>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</si>
  <si>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</si>
  <si>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</si>
  <si>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</si>
  <si>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</si>
  <si>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</si>
  <si>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</si>
  <si>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</si>
  <si>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</si>
  <si>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</si>
  <si>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</si>
  <si>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</si>
  <si>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</si>
  <si>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</si>
  <si>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</si>
  <si>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</si>
  <si>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</si>
  <si>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</si>
  <si>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</si>
  <si>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</si>
  <si>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</si>
  <si>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</si>
  <si>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</si>
  <si>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</si>
  <si>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</si>
  <si>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</si>
  <si>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</si>
  <si>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</si>
  <si>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</si>
  <si>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</si>
  <si>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</si>
  <si>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</si>
  <si>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</si>
  <si>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</si>
  <si>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</si>
  <si>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</si>
  <si>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</si>
  <si>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</si>
  <si>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</si>
  <si>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</si>
  <si>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</si>
  <si>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</si>
  <si>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</si>
  <si>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</si>
  <si>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</si>
  <si>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</si>
  <si>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</si>
  <si>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</si>
  <si>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</si>
  <si>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</si>
  <si>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</si>
  <si>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</si>
  <si>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</si>
  <si>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</si>
  <si>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</si>
  <si>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</si>
  <si>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</si>
  <si>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</si>
  <si>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</si>
  <si>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</si>
  <si>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</si>
  <si>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</si>
  <si>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</si>
  <si>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</si>
  <si>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</si>
  <si>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</si>
  <si>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</si>
  <si>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</si>
  <si>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</si>
  <si>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</si>
  <si>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</si>
  <si>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</si>
  <si>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</si>
  <si>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</si>
  <si>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</si>
  <si>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</si>
  <si>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</si>
  <si>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</si>
  <si>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</si>
  <si>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</si>
  <si>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</si>
  <si>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</si>
  <si>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</si>
  <si>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</si>
  <si>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</si>
  <si>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</si>
  <si>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</si>
  <si>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</si>
  <si>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</si>
  <si>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</si>
  <si>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</si>
  <si>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</si>
  <si>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</si>
  <si>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</si>
  <si>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</si>
  <si>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</si>
  <si>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</si>
  <si>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</si>
  <si>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</si>
  <si>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</si>
  <si>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</si>
  <si>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</si>
  <si>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</si>
  <si>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</si>
  <si>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</si>
  <si>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</si>
  <si>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</si>
  <si>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</si>
  <si>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</si>
  <si>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</si>
  <si>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</si>
  <si>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</si>
  <si>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</si>
  <si>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</si>
  <si>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</si>
  <si>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</si>
  <si>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</si>
  <si>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</si>
  <si>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</si>
  <si>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</si>
  <si>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</si>
  <si>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</si>
  <si>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</si>
  <si>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</si>
  <si>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</si>
  <si>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</si>
  <si>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</si>
  <si>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</si>
  <si>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</si>
  <si>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</si>
  <si>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</si>
  <si>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</si>
  <si>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</si>
  <si>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</si>
  <si>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</si>
  <si>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</si>
  <si>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</si>
  <si>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</si>
  <si>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</si>
  <si>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</si>
  <si>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</si>
  <si>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</si>
  <si>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</si>
  <si>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</si>
  <si>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</si>
  <si>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</si>
  <si>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</si>
  <si>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</si>
  <si>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</si>
  <si>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</si>
  <si>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</si>
  <si>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</si>
  <si>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</si>
  <si>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</si>
  <si>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</si>
  <si>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</si>
  <si>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</si>
  <si>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</si>
  <si>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</si>
  <si>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</si>
  <si>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</si>
  <si>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</si>
  <si>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</si>
  <si>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</si>
  <si>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</si>
  <si>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</si>
  <si>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</si>
  <si>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</si>
  <si>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</si>
  <si>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</si>
  <si>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</si>
  <si>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</si>
  <si>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</si>
  <si>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</si>
  <si>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</si>
  <si>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</si>
  <si>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</si>
  <si>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</si>
  <si>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</si>
  <si>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</si>
  <si>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</si>
  <si>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</si>
  <si>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</si>
  <si>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</si>
  <si>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</si>
  <si>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</si>
  <si>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</si>
  <si>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</si>
  <si>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</si>
  <si>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</si>
  <si>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</si>
  <si>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</si>
  <si>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</si>
  <si>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</si>
  <si>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</si>
  <si>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</si>
  <si>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</si>
  <si>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</si>
  <si>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</si>
  <si>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</si>
  <si>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</si>
  <si>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</si>
  <si>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</si>
  <si>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</si>
  <si>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</si>
  <si>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</si>
  <si>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</si>
  <si>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</si>
  <si>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</si>
  <si>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</si>
  <si>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</si>
  <si>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</si>
  <si>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</si>
  <si>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</si>
  <si>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</si>
  <si>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</si>
  <si>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</si>
  <si>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</si>
  <si>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</si>
  <si>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</si>
  <si>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</si>
  <si>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</si>
  <si>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</si>
  <si>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</si>
  <si>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</si>
  <si>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</si>
  <si>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</si>
  <si>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</si>
  <si>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</si>
  <si>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</si>
  <si>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</si>
  <si>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</si>
  <si>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</si>
  <si>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</si>
  <si>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</si>
  <si>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</si>
  <si>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</si>
  <si>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</si>
  <si>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</si>
  <si>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</si>
  <si>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</si>
  <si>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</si>
  <si>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</si>
  <si>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</si>
  <si>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</si>
  <si>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</si>
  <si>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</si>
  <si>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</si>
  <si>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</si>
  <si>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</si>
  <si>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</si>
  <si>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</si>
  <si>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</si>
  <si>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</si>
  <si>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</si>
  <si>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</si>
  <si>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</si>
  <si>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</si>
  <si>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</si>
  <si>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</si>
  <si>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</si>
  <si>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</si>
  <si>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</si>
  <si>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</si>
  <si>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</si>
  <si>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</si>
  <si>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</si>
  <si>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</si>
  <si>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</si>
  <si>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</si>
  <si>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</si>
  <si>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</si>
  <si>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</si>
  <si>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</si>
  <si>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</si>
  <si>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</si>
  <si>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</si>
  <si>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</si>
  <si>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</si>
  <si>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</si>
  <si>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</si>
  <si>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</si>
  <si>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</si>
  <si>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</si>
  <si>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</si>
  <si>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</si>
  <si>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</si>
  <si>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</si>
  <si>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</si>
  <si>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</si>
  <si>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</si>
  <si>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</si>
  <si>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</si>
  <si>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</si>
  <si>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</si>
  <si>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</si>
  <si>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</si>
  <si>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</si>
  <si>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</si>
  <si>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</si>
  <si>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</si>
  <si>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</si>
  <si>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</si>
  <si>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</si>
  <si>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</si>
  <si>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</si>
  <si>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</si>
  <si>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</si>
  <si>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</si>
  <si>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</si>
  <si>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</si>
  <si>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</si>
  <si>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</si>
  <si>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</si>
  <si>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</si>
  <si>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</si>
  <si>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</si>
  <si>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</si>
  <si>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</si>
  <si>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</si>
  <si>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</si>
  <si>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</si>
  <si>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</si>
  <si>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</si>
  <si>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</si>
  <si>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</si>
  <si>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</si>
  <si>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</si>
  <si>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</si>
  <si>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</si>
  <si>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</si>
  <si>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</si>
  <si>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</si>
  <si>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</si>
  <si>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</si>
  <si>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</si>
  <si>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</si>
  <si>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</si>
  <si>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</si>
  <si>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</si>
  <si>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</si>
  <si>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</si>
  <si>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</si>
  <si>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</si>
  <si>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</si>
  <si>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</si>
  <si>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</si>
  <si>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</si>
  <si>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</si>
  <si>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</si>
  <si>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</si>
  <si>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</si>
  <si>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</si>
  <si>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</si>
  <si>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</si>
  <si>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</si>
  <si>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</si>
  <si>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</si>
  <si>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</si>
  <si>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</si>
  <si>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</si>
  <si>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</si>
  <si>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</si>
  <si>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</si>
  <si>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</si>
  <si>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</si>
  <si>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</si>
  <si>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</si>
  <si>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</si>
  <si>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</si>
  <si>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</si>
  <si>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</si>
  <si>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</si>
  <si>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</si>
  <si>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</si>
  <si>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</si>
  <si>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</si>
  <si>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</si>
  <si>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</si>
  <si>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</si>
  <si>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</si>
  <si>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</si>
  <si>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</si>
  <si>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</si>
  <si>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</si>
  <si>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</si>
  <si>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</si>
  <si>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</si>
  <si>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</si>
  <si>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</si>
  <si>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</si>
  <si>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</si>
  <si>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</si>
  <si>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</si>
  <si>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</si>
  <si>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</si>
  <si>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</si>
  <si>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</si>
  <si>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</si>
  <si>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</si>
  <si>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</si>
  <si>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</si>
  <si>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</si>
  <si>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</si>
  <si>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</si>
  <si>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</si>
  <si>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</si>
  <si>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</si>
  <si>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</si>
  <si>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</si>
  <si>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</si>
  <si>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</si>
  <si>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</si>
  <si>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</si>
  <si>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</si>
  <si>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</si>
  <si>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</si>
  <si>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</si>
  <si>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</si>
  <si>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</si>
  <si>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</si>
  <si>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</si>
  <si>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</si>
  <si>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</si>
  <si>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</si>
  <si>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</si>
  <si>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</si>
  <si>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</si>
  <si>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</si>
  <si>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</si>
  <si>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</si>
  <si>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</si>
  <si>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</si>
  <si>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</si>
  <si>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</si>
  <si>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</si>
  <si>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</si>
  <si>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</si>
  <si>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</si>
  <si>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</si>
  <si>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</si>
  <si>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</si>
  <si>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</si>
  <si>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</si>
  <si>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</si>
  <si>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</si>
  <si>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</si>
  <si>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</si>
  <si>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</si>
  <si>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</si>
  <si>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</si>
  <si>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</si>
  <si>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</si>
  <si>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</si>
  <si>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</si>
  <si>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</si>
  <si>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</si>
  <si>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</si>
  <si>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</si>
  <si>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</si>
  <si>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</si>
  <si>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</si>
  <si>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</si>
  <si>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</si>
  <si>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</si>
  <si>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</si>
  <si>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</si>
  <si>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</si>
  <si>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</si>
  <si>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</si>
  <si>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</si>
  <si>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</si>
  <si>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</si>
  <si>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</si>
  <si>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</si>
  <si>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</si>
  <si>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</si>
  <si>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</si>
  <si>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</si>
  <si>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</si>
  <si>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</si>
  <si>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</si>
  <si>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</si>
  <si>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</si>
  <si>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</si>
  <si>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</si>
  <si>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</si>
  <si>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</si>
  <si>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</si>
  <si>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</si>
  <si>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</si>
  <si>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</si>
  <si>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</si>
  <si>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</si>
  <si>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</si>
  <si>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</si>
  <si>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</si>
  <si>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</si>
  <si>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</si>
  <si>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</si>
  <si>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</si>
  <si>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</si>
  <si>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</si>
  <si>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</si>
  <si>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</si>
  <si>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</si>
  <si>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</si>
  <si>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</si>
  <si>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</si>
  <si>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</si>
  <si>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</si>
  <si>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</si>
  <si>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</si>
  <si>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</si>
  <si>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</si>
  <si>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</si>
  <si>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</si>
  <si>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</si>
  <si>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</si>
  <si>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</si>
  <si>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</si>
  <si>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</si>
  <si>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</si>
  <si>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</si>
  <si>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</si>
  <si>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</si>
  <si>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</si>
  <si>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</si>
  <si>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</si>
  <si>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</si>
  <si>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</si>
  <si>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</si>
  <si>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</si>
  <si>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</si>
  <si>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</si>
  <si>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</si>
  <si>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</si>
  <si>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</si>
  <si>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</si>
  <si>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</si>
  <si>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</si>
  <si>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</si>
  <si>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</si>
  <si>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</si>
  <si>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</si>
  <si>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</si>
  <si>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</si>
  <si>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</si>
  <si>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</si>
  <si>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</si>
  <si>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</si>
  <si>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</si>
  <si>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</si>
  <si>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</si>
  <si>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</si>
  <si>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</si>
  <si>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</si>
  <si>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</si>
  <si>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</si>
  <si>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</si>
  <si>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</si>
  <si>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</si>
  <si>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</si>
  <si>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</si>
  <si>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</si>
  <si>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</si>
  <si>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</si>
  <si>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</si>
  <si>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</si>
  <si>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</si>
  <si>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</si>
  <si>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</si>
  <si>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</si>
  <si>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</si>
  <si>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</si>
  <si>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</si>
  <si>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</si>
  <si>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</si>
  <si>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</si>
  <si>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</si>
  <si>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</si>
  <si>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</si>
  <si>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</si>
  <si>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</si>
  <si>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</si>
  <si>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</si>
  <si>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</si>
  <si>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</si>
  <si>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</si>
  <si>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</si>
  <si>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</si>
  <si>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</si>
  <si>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</si>
  <si>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</si>
  <si>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</si>
  <si>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</si>
  <si>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</si>
  <si>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</si>
  <si>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</si>
  <si>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</si>
  <si>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</si>
  <si>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</si>
  <si>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</si>
  <si>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</si>
  <si>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</si>
  <si>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</si>
  <si>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</si>
  <si>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</si>
  <si>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</si>
  <si>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</si>
  <si>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</si>
  <si>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</si>
  <si>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</si>
  <si>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</si>
  <si>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</si>
  <si>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</si>
  <si>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</si>
  <si>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</si>
  <si>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</si>
  <si>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</si>
  <si>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</si>
  <si>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</si>
  <si>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</si>
  <si>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</si>
  <si>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</si>
  <si>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</si>
  <si>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</si>
  <si>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</si>
  <si>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</si>
  <si>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</si>
  <si>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</si>
  <si>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</si>
  <si>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</si>
  <si>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</si>
  <si>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</si>
  <si>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</si>
  <si>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</si>
  <si>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</si>
  <si>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</si>
  <si>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</si>
  <si>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</si>
  <si>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</si>
  <si>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</si>
  <si>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</si>
  <si>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</si>
  <si>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</si>
  <si>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</si>
  <si>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</si>
  <si>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</si>
  <si>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</si>
  <si>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</si>
  <si>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</si>
  <si>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</si>
  <si>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</si>
  <si>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</si>
  <si>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</si>
  <si>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</si>
  <si>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</si>
  <si>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</si>
  <si>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</si>
  <si>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</si>
  <si>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</si>
  <si>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</si>
  <si>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</si>
  <si>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</si>
  <si>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</si>
  <si>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</si>
  <si>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</si>
  <si>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</si>
  <si>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</si>
  <si>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</si>
  <si>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</si>
  <si>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</si>
  <si>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</si>
  <si>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</si>
  <si>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</si>
  <si>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</si>
  <si>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</si>
  <si>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</si>
  <si>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</si>
  <si>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</si>
  <si>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</si>
  <si>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</si>
  <si>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</si>
  <si>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</si>
  <si>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</si>
  <si>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</si>
  <si>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</si>
  <si>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</si>
  <si>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</si>
  <si>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</si>
  <si>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</si>
  <si>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</si>
  <si>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</si>
  <si>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</si>
  <si>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</si>
  <si>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</si>
  <si>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</si>
  <si>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</si>
  <si>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</si>
  <si>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</si>
  <si>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</si>
  <si>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</si>
  <si>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</si>
  <si>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</si>
  <si>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</si>
  <si>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</si>
  <si>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</si>
  <si>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</si>
  <si>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</si>
  <si>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</si>
  <si>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</si>
  <si>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</si>
  <si>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</si>
  <si>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</si>
  <si>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</si>
  <si>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</si>
  <si>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</si>
  <si>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</si>
  <si>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</si>
  <si>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</si>
  <si>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</si>
  <si>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</si>
  <si>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</si>
  <si>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</si>
  <si>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</si>
  <si>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</si>
  <si>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</si>
  <si>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</si>
  <si>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</si>
  <si>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</si>
  <si>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</si>
  <si>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</si>
  <si>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</si>
  <si>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</si>
  <si>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</si>
  <si>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</si>
  <si>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</si>
  <si>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</si>
  <si>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</si>
  <si>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</si>
  <si>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</si>
  <si>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</si>
  <si>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</si>
  <si>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</si>
  <si>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</si>
  <si>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</si>
  <si>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</si>
  <si>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</si>
  <si>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</si>
  <si>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</si>
  <si>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</si>
  <si>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</si>
  <si>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</si>
  <si>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</si>
  <si>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</si>
  <si>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</si>
  <si>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</si>
  <si>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</si>
  <si>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</si>
  <si>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</si>
  <si>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</si>
  <si>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</si>
  <si>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</si>
  <si>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</si>
  <si>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</si>
  <si>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</si>
  <si>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</si>
  <si>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</si>
  <si>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</si>
  <si>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</si>
  <si>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</si>
  <si>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</si>
  <si>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</si>
  <si>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</si>
  <si>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</si>
  <si>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</si>
  <si>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</si>
  <si>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</si>
  <si>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</si>
  <si>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</si>
  <si>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</si>
  <si>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</si>
  <si>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</si>
  <si>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</si>
  <si>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</si>
  <si>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</si>
  <si>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</si>
  <si>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</si>
  <si>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</si>
  <si>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</si>
  <si>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</si>
  <si>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</si>
  <si>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</si>
  <si>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</si>
  <si>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</si>
  <si>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</si>
  <si>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</si>
  <si>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</si>
  <si>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</si>
  <si>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</si>
  <si>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</si>
  <si>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</si>
  <si>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</si>
  <si>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</si>
  <si>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</si>
  <si>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</si>
  <si>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</si>
  <si>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</si>
  <si>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</si>
  <si>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</si>
  <si>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</si>
  <si>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</si>
  <si>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</si>
  <si>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</si>
  <si>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</si>
  <si>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</si>
  <si>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</si>
  <si>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</si>
  <si>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</si>
  <si>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</si>
  <si>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</si>
  <si>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</si>
  <si>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</si>
  <si>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</si>
  <si>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</si>
  <si>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</si>
  <si>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</si>
  <si>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</si>
  <si>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</si>
  <si>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</si>
  <si>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</si>
  <si>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</si>
  <si>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</si>
  <si>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</si>
  <si>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</si>
  <si>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</si>
  <si>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</si>
  <si>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</si>
  <si>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</si>
  <si>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</si>
  <si>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</si>
  <si>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</si>
  <si>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</si>
  <si>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</si>
  <si>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</si>
  <si>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</si>
  <si>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</si>
  <si>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</si>
  <si>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</si>
  <si>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</si>
  <si>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</si>
  <si>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</si>
  <si>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</si>
  <si>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</si>
  <si>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</si>
  <si>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</si>
  <si>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</si>
  <si>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</si>
  <si>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</si>
  <si>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</si>
  <si>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</si>
  <si>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</si>
  <si>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</si>
  <si>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</si>
  <si>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</si>
  <si>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</si>
  <si>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</si>
  <si>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</si>
  <si>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</si>
  <si>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</si>
  <si>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</si>
  <si>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</si>
  <si>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</si>
  <si>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</si>
  <si>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</si>
  <si>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</si>
  <si>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</si>
  <si>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</si>
  <si>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</si>
  <si>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</si>
  <si>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</si>
  <si>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</si>
  <si>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</si>
  <si>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</si>
  <si>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</si>
  <si>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</si>
  <si>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</si>
  <si>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</si>
  <si>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</si>
  <si>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</si>
  <si>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</si>
  <si>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</si>
  <si>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</si>
  <si>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</si>
  <si>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</si>
  <si>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</si>
  <si>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</si>
  <si>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</si>
  <si>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</si>
  <si>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</si>
  <si>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</si>
  <si>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</si>
  <si>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</si>
  <si>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</si>
  <si>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</si>
  <si>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</si>
  <si>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</si>
  <si>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</si>
  <si>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</si>
  <si>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</si>
  <si>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</si>
  <si>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</si>
  <si>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</si>
  <si>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</si>
  <si>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</si>
  <si>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</si>
  <si>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</si>
  <si>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</si>
  <si>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</si>
  <si>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</si>
  <si>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</si>
  <si>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</si>
  <si>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</si>
  <si>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</si>
  <si>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</si>
  <si>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</si>
  <si>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</si>
  <si>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</si>
  <si>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</si>
  <si>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</si>
  <si>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</si>
  <si>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</si>
  <si>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</si>
  <si>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</si>
  <si>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</si>
  <si>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</si>
  <si>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</si>
  <si>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</si>
  <si>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</si>
  <si>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</si>
  <si>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</si>
  <si>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</si>
  <si>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</si>
  <si>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</si>
  <si>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</si>
  <si>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</si>
  <si>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</si>
  <si>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</si>
  <si>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</si>
  <si>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</si>
  <si>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</si>
  <si>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</si>
  <si>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</si>
  <si>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</si>
  <si>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</si>
  <si>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</si>
  <si>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</si>
  <si>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</si>
  <si>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</si>
  <si>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</si>
  <si>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</si>
  <si>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</si>
  <si>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</si>
  <si>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</si>
  <si>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</si>
  <si>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</si>
  <si>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</si>
  <si>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</si>
  <si>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</si>
  <si>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</si>
  <si>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</si>
  <si>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</si>
  <si>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</si>
  <si>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</si>
  <si>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</si>
  <si>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</si>
  <si>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</si>
  <si>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</si>
  <si>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</si>
  <si>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</si>
  <si>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</si>
  <si>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</si>
  <si>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</si>
  <si>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</si>
  <si>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</si>
  <si>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</si>
  <si>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</si>
  <si>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</si>
  <si>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</si>
  <si>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</si>
  <si>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</si>
  <si>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</si>
  <si>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</si>
  <si>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</si>
  <si>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</si>
  <si>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</si>
  <si>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</si>
  <si>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</si>
  <si>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</si>
  <si>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</si>
  <si>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</si>
  <si>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</si>
  <si>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</si>
  <si>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</si>
  <si>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</si>
  <si>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</si>
  <si>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</si>
  <si>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</si>
  <si>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</si>
  <si>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</si>
  <si>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</si>
  <si>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</si>
  <si>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</si>
  <si>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</si>
  <si>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</si>
  <si>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</si>
  <si>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</si>
  <si>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</si>
  <si>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</si>
  <si>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</si>
  <si>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</si>
  <si>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</si>
  <si>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</si>
  <si>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</si>
  <si>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</si>
  <si>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</si>
  <si>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</si>
  <si>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</si>
  <si>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</si>
  <si>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</si>
  <si>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</si>
  <si>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</si>
  <si>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</si>
  <si>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</si>
  <si>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</si>
  <si>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</si>
  <si>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</si>
  <si>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</si>
  <si>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</si>
  <si>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</si>
  <si>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</si>
  <si>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</si>
  <si>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</si>
  <si>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</si>
  <si>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</si>
  <si>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</si>
  <si>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</si>
  <si>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</si>
  <si>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</si>
  <si>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</si>
  <si>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</si>
  <si>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</si>
  <si>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</si>
  <si>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</si>
  <si>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</si>
  <si>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</si>
  <si>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</si>
  <si>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</si>
  <si>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</si>
  <si>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</si>
  <si>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</si>
  <si>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</si>
  <si>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</si>
  <si>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</si>
  <si>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</si>
  <si>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</si>
  <si>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</si>
  <si>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</si>
  <si>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</si>
  <si>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</si>
  <si>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</si>
  <si>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</si>
  <si>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</si>
  <si>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</si>
  <si>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</si>
  <si>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</si>
  <si>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</si>
  <si>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</si>
  <si>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</si>
  <si>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</si>
  <si>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</si>
  <si>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</si>
  <si>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</si>
  <si>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</si>
  <si>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</si>
  <si>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</si>
  <si>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</si>
  <si>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</si>
  <si>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</si>
  <si>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</si>
  <si>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</si>
  <si>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</si>
  <si>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</si>
  <si>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</si>
  <si>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</si>
  <si>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</si>
  <si>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</si>
  <si>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</si>
  <si>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</si>
  <si>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</si>
  <si>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</si>
  <si>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</si>
  <si>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</si>
  <si>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</si>
  <si>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</si>
  <si>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</si>
  <si>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</si>
  <si>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</si>
  <si>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</si>
  <si>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</si>
  <si>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</si>
  <si>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</si>
  <si>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</si>
  <si>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</si>
  <si>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</si>
  <si>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</si>
  <si>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</si>
  <si>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</si>
  <si>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</si>
  <si>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</si>
  <si>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</si>
  <si>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</si>
  <si>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</si>
  <si>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</si>
  <si>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</si>
  <si>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</si>
  <si>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</si>
  <si>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</si>
  <si>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</si>
  <si>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</si>
  <si>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</si>
  <si>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</si>
  <si>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</si>
  <si>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</si>
  <si>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</si>
  <si>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</si>
  <si>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</si>
  <si>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</si>
  <si>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</si>
  <si>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</si>
  <si>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</si>
  <si>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</si>
  <si>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</si>
  <si>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</si>
  <si>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</si>
  <si>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</si>
  <si>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</si>
  <si>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</si>
  <si>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</si>
  <si>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</si>
  <si>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</si>
  <si>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</si>
  <si>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</si>
  <si>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</si>
  <si>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</si>
  <si>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</si>
  <si>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</si>
  <si>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</si>
  <si>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</si>
  <si>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</si>
  <si>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</si>
  <si>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</si>
  <si>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</si>
  <si>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</si>
  <si>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</si>
  <si>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</si>
  <si>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</si>
  <si>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</si>
  <si>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</si>
  <si>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</si>
  <si>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</si>
  <si>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</si>
  <si>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</si>
  <si>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</si>
  <si>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</si>
  <si>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</si>
  <si>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</si>
  <si>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</si>
  <si>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</si>
  <si>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</si>
  <si>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</si>
  <si>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</si>
  <si>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</si>
  <si>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</si>
  <si>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</si>
  <si>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</si>
  <si>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</si>
  <si>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</si>
  <si>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</si>
  <si>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</si>
  <si>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</si>
  <si>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</si>
  <si>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</si>
  <si>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</si>
  <si>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</si>
  <si>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</si>
  <si>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</si>
  <si>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</si>
  <si>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</si>
  <si>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</si>
  <si>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</si>
  <si>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</si>
  <si>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</si>
  <si>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</si>
  <si>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</si>
  <si>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</si>
  <si>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</si>
  <si>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</si>
  <si>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</si>
  <si>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</si>
  <si>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</si>
  <si>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</si>
  <si>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</si>
  <si>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</si>
  <si>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</si>
  <si>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</si>
  <si>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</si>
  <si>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</si>
  <si>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</si>
  <si>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</si>
  <si>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</si>
  <si>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</si>
  <si>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</si>
  <si>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</si>
  <si>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</si>
  <si>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</si>
  <si>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</si>
  <si>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</si>
  <si>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</si>
  <si>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</si>
  <si>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</si>
  <si>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</si>
  <si>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</si>
  <si>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</si>
  <si>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</si>
  <si>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</si>
  <si>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</si>
  <si>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</si>
  <si>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</si>
  <si>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</si>
  <si>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</si>
  <si>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</si>
  <si>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</si>
  <si>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</si>
  <si>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</si>
  <si>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</si>
  <si>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</si>
  <si>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</si>
  <si>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</si>
  <si>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</si>
  <si>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</si>
  <si>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</si>
  <si>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</si>
  <si>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</si>
  <si>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</si>
  <si>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</si>
  <si>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</si>
  <si>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</si>
  <si>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</si>
  <si>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</si>
  <si>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</si>
  <si>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</si>
  <si>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</si>
  <si>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</si>
  <si>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</si>
  <si>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</si>
  <si>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</si>
  <si>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</si>
  <si>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</si>
  <si>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</si>
  <si>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</si>
  <si>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</si>
  <si>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</si>
  <si>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</si>
  <si>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</si>
  <si>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</si>
  <si>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</si>
  <si>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</si>
  <si>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</si>
  <si>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</si>
  <si>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</si>
  <si>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</si>
  <si>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</si>
  <si>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</si>
  <si>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</si>
  <si>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</si>
  <si>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</si>
  <si>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</si>
  <si>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</si>
  <si>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</si>
  <si>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</si>
  <si>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</si>
  <si>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</si>
  <si>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</si>
  <si>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</si>
  <si>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</si>
  <si>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</si>
  <si>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</si>
  <si>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</si>
  <si>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</si>
  <si>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</si>
  <si>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</si>
  <si>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</si>
  <si>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</si>
  <si>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</si>
  <si>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</si>
  <si>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</si>
  <si>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</si>
  <si>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</si>
  <si>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</si>
  <si>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</si>
  <si>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</si>
  <si>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</si>
  <si>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</si>
  <si>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</si>
  <si>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</si>
  <si>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</si>
  <si>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</si>
  <si>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</si>
  <si>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</si>
  <si>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</si>
  <si>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</si>
  <si>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</si>
  <si>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</si>
  <si>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</si>
  <si>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</si>
  <si>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</si>
  <si>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</si>
  <si>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</si>
  <si>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</si>
  <si>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</si>
  <si>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</si>
  <si>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</si>
  <si>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</si>
  <si>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</si>
  <si>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</si>
  <si>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</si>
  <si>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</si>
  <si>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</si>
  <si>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</si>
  <si>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</si>
  <si>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</si>
  <si>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</si>
  <si>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</si>
  <si>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</si>
  <si>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</si>
  <si>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</si>
  <si>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</si>
  <si>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</si>
  <si>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</si>
  <si>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</si>
  <si>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</si>
  <si>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</si>
  <si>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</si>
  <si>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</si>
  <si>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</si>
  <si>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</si>
  <si>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</si>
  <si>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</si>
  <si>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</si>
  <si>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</si>
  <si>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</si>
  <si>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</si>
  <si>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</si>
  <si>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</si>
  <si>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</si>
  <si>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</si>
  <si>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</si>
  <si>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</si>
  <si>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</si>
  <si>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</si>
  <si>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</si>
  <si>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</si>
  <si>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</si>
  <si>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</si>
  <si>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</si>
  <si>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</si>
  <si>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</si>
  <si>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</si>
  <si>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</si>
  <si>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</si>
  <si>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</si>
  <si>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</si>
  <si>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</si>
  <si>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</si>
  <si>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</si>
  <si>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</si>
  <si>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</si>
  <si>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</si>
  <si>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</si>
  <si>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</si>
  <si>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</si>
  <si>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</si>
  <si>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</si>
  <si>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</si>
  <si>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</si>
  <si>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</si>
  <si>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</si>
  <si>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</si>
  <si>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</si>
  <si>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</si>
  <si>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</si>
  <si>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</si>
  <si>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</si>
  <si>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</si>
  <si>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</si>
  <si>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</si>
  <si>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</si>
  <si>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</si>
  <si>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</si>
  <si>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</si>
  <si>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</si>
  <si>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</si>
  <si>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</si>
  <si>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</si>
  <si>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</si>
  <si>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</si>
  <si>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</si>
  <si>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</si>
  <si>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</si>
  <si>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</si>
  <si>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</si>
  <si>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</si>
  <si>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</si>
  <si>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</si>
  <si>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</si>
  <si>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</si>
  <si>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</si>
  <si>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</si>
  <si>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</si>
  <si>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</si>
  <si>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</si>
  <si>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</si>
  <si>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</si>
  <si>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</si>
  <si>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</si>
  <si>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</si>
  <si>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</si>
  <si>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</si>
  <si>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</si>
  <si>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</si>
  <si>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</si>
  <si>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</si>
  <si>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</si>
  <si>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</si>
  <si>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</si>
  <si>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</si>
  <si>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</si>
  <si>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</si>
  <si>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</si>
  <si>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</si>
  <si>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</si>
  <si>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</si>
  <si>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</si>
  <si>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</si>
  <si>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</si>
  <si>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</si>
  <si>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</si>
  <si>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</si>
  <si>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</si>
  <si>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</si>
  <si>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</si>
  <si>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</si>
  <si>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</si>
  <si>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</si>
  <si>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</si>
  <si>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</si>
  <si>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</si>
  <si>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</si>
  <si>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</si>
  <si>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</si>
  <si>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</si>
  <si>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</si>
  <si>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</si>
  <si>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</si>
  <si>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</si>
  <si>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</si>
  <si>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</si>
  <si>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</si>
  <si>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</si>
  <si>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</si>
  <si>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</si>
  <si>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</si>
  <si>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</si>
  <si>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</si>
  <si>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</si>
  <si>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</si>
  <si>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</si>
  <si>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</si>
  <si>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</si>
  <si>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</si>
  <si>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</si>
  <si>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</si>
  <si>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</si>
  <si>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</si>
  <si>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</si>
  <si>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</si>
  <si>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</si>
  <si>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</si>
  <si>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</si>
  <si>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</si>
  <si>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</si>
  <si>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</si>
  <si>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</si>
  <si>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</si>
  <si>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</si>
  <si>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</si>
  <si>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</si>
  <si>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</si>
  <si>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</si>
  <si>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</si>
  <si>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</si>
  <si>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</si>
  <si>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</si>
  <si>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</si>
  <si>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</si>
  <si>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</si>
  <si>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</si>
  <si>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</si>
  <si>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</si>
  <si>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</si>
  <si>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</si>
  <si>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</si>
  <si>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</si>
  <si>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</si>
  <si>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</si>
  <si>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</si>
  <si>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</si>
  <si>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</si>
  <si>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</si>
  <si>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</si>
  <si>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</si>
  <si>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</si>
  <si>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</si>
  <si>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</si>
  <si>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</si>
  <si>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</si>
  <si>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</si>
  <si>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</si>
  <si>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</si>
  <si>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</si>
  <si>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</si>
  <si>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</si>
  <si>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</si>
  <si>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</si>
  <si>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</si>
  <si>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</si>
  <si>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</si>
  <si>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</si>
  <si>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</si>
  <si>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</si>
  <si>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</si>
  <si>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</si>
  <si>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</si>
  <si>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</si>
  <si>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</si>
  <si>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</si>
  <si>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</si>
  <si>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</si>
  <si>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</si>
  <si>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</si>
  <si>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</si>
  <si>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</si>
  <si>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</si>
  <si>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</si>
  <si>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</si>
  <si>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</si>
  <si>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</si>
  <si>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</si>
  <si>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</si>
  <si>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</si>
  <si>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</si>
  <si>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</si>
  <si>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</si>
  <si>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</si>
  <si>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</si>
  <si>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</si>
  <si>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</si>
  <si>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</si>
  <si>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</si>
  <si>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</si>
  <si>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</si>
  <si>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</si>
  <si>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</si>
  <si>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</si>
  <si>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</si>
  <si>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</si>
  <si>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</si>
  <si>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</si>
  <si>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</si>
  <si>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</si>
  <si>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</si>
  <si>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</si>
  <si>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</si>
  <si>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</si>
  <si>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</si>
  <si>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</si>
  <si>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</si>
  <si>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</si>
  <si>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</si>
  <si>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</si>
  <si>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</si>
  <si>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</si>
  <si>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</si>
  <si>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</si>
  <si>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</si>
  <si>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</si>
  <si>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</si>
  <si>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</si>
  <si>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</si>
  <si>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</si>
  <si>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</si>
  <si>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</si>
  <si>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</si>
  <si>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</si>
  <si>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</si>
  <si>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</si>
  <si>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</si>
  <si>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</si>
  <si>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</si>
  <si>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</si>
  <si>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</si>
  <si>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</si>
  <si>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</si>
  <si>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</si>
  <si>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</si>
  <si>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</si>
  <si>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</si>
  <si>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</si>
  <si>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</si>
  <si>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</si>
  <si>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</si>
  <si>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</si>
  <si>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</si>
  <si>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</si>
  <si>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</si>
  <si>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</si>
  <si>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</si>
  <si>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</si>
  <si>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</si>
  <si>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</si>
  <si>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</si>
  <si>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</si>
  <si>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</si>
  <si>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</si>
  <si>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</si>
  <si>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</si>
  <si>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</si>
  <si>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</si>
  <si>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</si>
  <si>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</si>
  <si>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</si>
  <si>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</si>
  <si>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</si>
  <si>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</si>
  <si>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</si>
  <si>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</si>
  <si>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</si>
  <si>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</si>
  <si>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</si>
  <si>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</si>
  <si>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</si>
  <si>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</si>
  <si>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</si>
  <si>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</si>
  <si>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</si>
  <si>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</si>
  <si>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</si>
  <si>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</si>
  <si>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</si>
  <si>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</si>
  <si>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</si>
  <si>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</si>
  <si>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</si>
  <si>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</si>
  <si>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</si>
  <si>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</si>
  <si>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</si>
  <si>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</si>
  <si>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</si>
  <si>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</si>
  <si>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</si>
  <si>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</si>
  <si>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</si>
  <si>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</si>
  <si>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</si>
  <si>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</si>
  <si>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</si>
  <si>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</si>
  <si>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</si>
  <si>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</si>
  <si>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</si>
  <si>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</si>
  <si>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</si>
  <si>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</si>
  <si>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</si>
  <si>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</si>
  <si>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</si>
  <si>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</si>
  <si>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</si>
  <si>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</si>
  <si>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</si>
  <si>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</si>
  <si>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</si>
  <si>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</si>
  <si>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</si>
  <si>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</si>
  <si>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</si>
  <si>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</si>
  <si>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</si>
  <si>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</si>
  <si>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</si>
  <si>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</si>
  <si>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</si>
  <si>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</si>
  <si>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</si>
  <si>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</si>
  <si>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</si>
  <si>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</si>
  <si>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</si>
  <si>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</si>
  <si>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</si>
  <si>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</si>
  <si>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</si>
  <si>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</si>
  <si>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</si>
  <si>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</si>
  <si>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</si>
  <si>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</si>
  <si>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</si>
  <si>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</si>
  <si>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</si>
  <si>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</si>
  <si>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</si>
  <si>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</si>
  <si>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</si>
  <si>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</si>
  <si>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</si>
  <si>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</si>
  <si>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</si>
  <si>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</si>
  <si>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</si>
  <si>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</si>
  <si>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</si>
  <si>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</si>
  <si>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</si>
  <si>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</si>
  <si>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</si>
  <si>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</si>
  <si>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</si>
  <si>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</si>
  <si>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</si>
  <si>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</si>
  <si>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</si>
  <si>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</si>
  <si>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</si>
  <si>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</si>
  <si>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</si>
  <si>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</si>
  <si>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</si>
  <si>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</si>
  <si>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</si>
  <si>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</si>
  <si>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</si>
  <si>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</si>
  <si>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</si>
  <si>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</si>
  <si>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</si>
  <si>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</si>
  <si>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</si>
  <si>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</si>
  <si>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</si>
  <si>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</si>
  <si>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</si>
  <si>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</si>
  <si>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</si>
  <si>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</si>
  <si>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</si>
  <si>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</si>
  <si>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</si>
  <si>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</si>
  <si>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</si>
  <si>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</si>
  <si>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</si>
  <si>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</si>
  <si>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</si>
  <si>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</si>
  <si>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</si>
  <si>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</si>
  <si>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</si>
  <si>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</si>
  <si>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</si>
  <si>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</si>
  <si>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</si>
  <si>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</si>
  <si>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</si>
  <si>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</si>
  <si>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</si>
  <si>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</si>
  <si>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</si>
  <si>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</si>
  <si>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</si>
  <si>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</si>
  <si>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</si>
  <si>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</si>
  <si>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</si>
  <si>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</si>
  <si>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</si>
  <si>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</si>
  <si>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</si>
  <si>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</si>
  <si>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</si>
  <si>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</si>
  <si>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</si>
  <si>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</si>
  <si>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</si>
  <si>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</si>
  <si>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</si>
  <si>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</si>
  <si>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</si>
  <si>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</si>
  <si>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</si>
  <si>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</si>
  <si>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</si>
  <si>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</si>
  <si>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</si>
  <si>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</si>
  <si>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</si>
  <si>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</si>
  <si>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</si>
  <si>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</si>
  <si>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</si>
  <si>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</si>
  <si>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</si>
  <si>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</si>
  <si>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</si>
  <si>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</si>
  <si>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</si>
  <si>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</si>
  <si>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</si>
  <si>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</si>
  <si>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</si>
  <si>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</si>
  <si>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</si>
  <si>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</si>
  <si>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</si>
  <si>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</si>
  <si>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</si>
  <si>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</si>
  <si>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</si>
  <si>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</si>
  <si>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</si>
  <si>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</si>
  <si>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</si>
  <si>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</si>
  <si>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</si>
  <si>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</si>
  <si>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</si>
  <si>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</si>
  <si>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</si>
  <si>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</si>
  <si>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</si>
  <si>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</si>
  <si>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</si>
  <si>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</si>
  <si>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</si>
  <si>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</si>
  <si>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</si>
  <si>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</si>
  <si>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</si>
  <si>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</si>
  <si>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</si>
  <si>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</si>
  <si>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</si>
  <si>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</si>
  <si>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</si>
  <si>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</si>
  <si>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</si>
  <si>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</si>
  <si>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</si>
  <si>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</si>
  <si>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</si>
  <si>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</si>
  <si>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</si>
  <si>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</si>
  <si>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</si>
  <si>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</si>
  <si>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</si>
  <si>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</si>
  <si>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</si>
  <si>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</si>
  <si>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</si>
  <si>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</si>
  <si>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</si>
  <si>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</si>
  <si>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</si>
  <si>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</si>
  <si>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</si>
  <si>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</si>
  <si>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</si>
  <si>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</si>
  <si>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</si>
  <si>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</si>
  <si>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</si>
  <si>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</si>
  <si>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</si>
  <si>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</si>
  <si>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</si>
  <si>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</si>
  <si>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</si>
  <si>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</si>
  <si>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</si>
  <si>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</si>
  <si>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</si>
  <si>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</si>
  <si>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</si>
  <si>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</si>
  <si>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</si>
  <si>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</si>
  <si>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</si>
  <si>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</si>
  <si>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</si>
  <si>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</si>
  <si>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</si>
  <si>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</si>
  <si>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</si>
  <si>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</si>
  <si>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</si>
  <si>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</si>
  <si>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</si>
  <si>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</si>
  <si>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</si>
  <si>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</si>
  <si>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</si>
  <si>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</si>
  <si>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</si>
  <si>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</si>
  <si>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</si>
  <si>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</si>
  <si>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</si>
  <si>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</si>
  <si>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</si>
  <si>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</si>
  <si>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</si>
  <si>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</si>
  <si>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</si>
  <si>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</si>
  <si>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</si>
  <si>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</si>
  <si>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</si>
  <si>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</si>
  <si>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</si>
  <si>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</si>
  <si>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</si>
  <si>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</si>
  <si>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</si>
  <si>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</si>
  <si>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</si>
  <si>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</si>
  <si>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</si>
  <si>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</si>
  <si>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</si>
  <si>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</si>
  <si>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</si>
  <si>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</si>
  <si>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</si>
  <si>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</si>
  <si>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</si>
  <si>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</si>
  <si>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</si>
  <si>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</si>
  <si>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</si>
  <si>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</si>
  <si>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</si>
  <si>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</si>
  <si>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</si>
  <si>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</si>
  <si>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</si>
  <si>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</si>
  <si>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</si>
  <si>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</si>
  <si>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</si>
  <si>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</si>
  <si>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</si>
  <si>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</si>
  <si>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</si>
  <si>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</si>
  <si>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</si>
  <si>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</si>
  <si>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</si>
  <si>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</si>
  <si>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</si>
  <si>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</si>
  <si>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</si>
  <si>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</si>
  <si>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</si>
  <si>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</si>
  <si>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</si>
  <si>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</si>
  <si>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</si>
  <si>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</si>
  <si>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</si>
  <si>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</si>
  <si>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</si>
  <si>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</si>
  <si>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</si>
  <si>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</si>
  <si>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</si>
  <si>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</si>
  <si>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</si>
  <si>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</si>
  <si>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</si>
  <si>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</si>
  <si>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</si>
  <si>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</si>
  <si>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</si>
  <si>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</si>
  <si>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</si>
  <si>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</si>
  <si>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</si>
  <si>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</si>
  <si>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</si>
  <si>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</si>
  <si>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</si>
  <si>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</si>
  <si>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</si>
  <si>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</si>
  <si>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</si>
  <si>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</si>
  <si>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</si>
  <si>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</si>
  <si>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</si>
  <si>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</si>
  <si>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</si>
  <si>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</si>
  <si>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</si>
  <si>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</si>
  <si>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</si>
  <si>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</si>
  <si>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</si>
  <si>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</si>
  <si>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</si>
  <si>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</si>
  <si>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</si>
  <si>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</si>
  <si>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</si>
  <si>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</si>
  <si>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</si>
  <si>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</si>
  <si>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</si>
  <si>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</si>
  <si>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</si>
  <si>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</si>
  <si>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</si>
  <si>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</si>
  <si>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</si>
  <si>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</si>
  <si>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</si>
  <si>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</si>
  <si>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</si>
  <si>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</si>
  <si>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</si>
  <si>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</si>
  <si>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</si>
  <si>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</si>
  <si>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</si>
  <si>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</si>
  <si>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</si>
  <si>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</si>
  <si>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</si>
  <si>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</si>
  <si>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</si>
  <si>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</si>
  <si>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</si>
  <si>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</si>
  <si>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</si>
  <si>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</si>
  <si>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</si>
  <si>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</si>
  <si>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</si>
  <si>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</si>
  <si>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</si>
  <si>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</si>
  <si>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</si>
  <si>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</si>
  <si>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</si>
  <si>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</si>
  <si>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</si>
  <si>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</si>
  <si>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</si>
  <si>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</si>
  <si>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</si>
  <si>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</si>
  <si>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</si>
  <si>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</si>
  <si>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</si>
  <si>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</si>
  <si>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</si>
  <si>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</si>
  <si>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</si>
  <si>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</si>
  <si>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</si>
  <si>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</si>
  <si>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</si>
  <si>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</si>
  <si>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</si>
  <si>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</si>
  <si>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</si>
  <si>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</si>
  <si>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</si>
  <si>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</si>
  <si>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</si>
  <si>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</si>
  <si>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</si>
  <si>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</si>
  <si>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</si>
  <si>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</si>
  <si>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</si>
  <si>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</si>
  <si>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</si>
  <si>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</si>
  <si>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</si>
  <si>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</si>
  <si>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</si>
  <si>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</si>
  <si>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</si>
  <si>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</si>
  <si>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</si>
  <si>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</si>
  <si>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</si>
  <si>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</si>
  <si>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</si>
  <si>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</si>
  <si>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</si>
  <si>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</si>
  <si>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</si>
  <si>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</si>
  <si>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</si>
  <si>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</si>
  <si>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</si>
  <si>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</si>
  <si>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</si>
  <si>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</si>
  <si>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</si>
  <si>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</si>
  <si>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</si>
  <si>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</si>
  <si>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</si>
  <si>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</si>
  <si>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</si>
  <si>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</si>
  <si>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</si>
  <si>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</si>
  <si>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</si>
  <si>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</si>
  <si>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</si>
  <si>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</si>
  <si>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</si>
  <si>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</si>
  <si>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</si>
  <si>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</si>
  <si>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</si>
  <si>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</si>
  <si>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</si>
  <si>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</si>
  <si>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</si>
  <si>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</si>
  <si>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</si>
  <si>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</si>
  <si>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</si>
  <si>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</si>
  <si>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</si>
  <si>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</si>
  <si>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</si>
  <si>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</si>
  <si>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</si>
  <si>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</si>
  <si>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</si>
  <si>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</si>
  <si>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</si>
  <si>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</si>
  <si>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</si>
  <si>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</si>
  <si>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</si>
  <si>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</si>
  <si>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</si>
  <si>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</si>
  <si>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</si>
  <si>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</si>
  <si>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</si>
  <si>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</si>
  <si>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</si>
  <si>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</si>
  <si>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</si>
  <si>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</si>
  <si>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</si>
  <si>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</si>
  <si>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</si>
  <si>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</si>
  <si>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</si>
  <si>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</si>
  <si>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</si>
  <si>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</si>
  <si>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</si>
  <si>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</si>
  <si>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</si>
  <si>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</si>
  <si>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</si>
  <si>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</si>
  <si>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</si>
  <si>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</si>
  <si>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</si>
  <si>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</si>
  <si>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</si>
  <si>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</si>
  <si>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</si>
  <si>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</si>
  <si>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</si>
  <si>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</si>
  <si>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</si>
  <si>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</si>
  <si>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</si>
  <si>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</si>
  <si>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</si>
  <si>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</si>
  <si>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</si>
  <si>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</si>
  <si>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</si>
  <si>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</si>
  <si>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</si>
  <si>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</si>
  <si>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</si>
  <si>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</si>
  <si>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</si>
  <si>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</si>
  <si>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</si>
  <si>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</si>
  <si>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</si>
  <si>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</si>
  <si>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</si>
  <si>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</si>
  <si>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</si>
  <si>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</si>
  <si>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</si>
  <si>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</si>
  <si>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</si>
  <si>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</si>
  <si>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</si>
  <si>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</si>
  <si>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</si>
  <si>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</si>
  <si>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</si>
  <si>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</si>
  <si>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</si>
  <si>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</si>
  <si>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</si>
  <si>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</si>
  <si>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</si>
  <si>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</si>
  <si>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</si>
  <si>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</si>
  <si>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</si>
  <si>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</si>
  <si>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</si>
  <si>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</si>
  <si>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</si>
  <si>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</si>
  <si>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</si>
  <si>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</si>
  <si>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</si>
  <si>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</si>
  <si>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</si>
  <si>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</si>
  <si>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</si>
  <si>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</si>
  <si>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</si>
  <si>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</si>
  <si>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</si>
  <si>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</si>
  <si>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</si>
  <si>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</si>
  <si>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</si>
  <si>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</si>
  <si>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</si>
  <si>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</si>
  <si>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</si>
  <si>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</si>
  <si>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</si>
  <si>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</si>
  <si>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</si>
  <si>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</si>
  <si>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</si>
  <si>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</si>
  <si>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</si>
  <si>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</si>
  <si>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</si>
  <si>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</si>
  <si>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</si>
  <si>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</si>
  <si>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</si>
  <si>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</si>
  <si>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</si>
  <si>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</si>
  <si>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</si>
  <si>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</si>
  <si>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</si>
  <si>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</si>
  <si>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</si>
  <si>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</si>
  <si>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</si>
  <si>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</si>
  <si>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</si>
  <si>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</si>
  <si>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</si>
  <si>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</si>
  <si>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</si>
  <si>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</si>
  <si>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</si>
  <si>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</si>
  <si>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</si>
  <si>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</si>
  <si>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</si>
  <si>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</si>
  <si>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</si>
  <si>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</si>
  <si>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</si>
  <si>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</si>
  <si>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</si>
  <si>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</si>
  <si>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</si>
  <si>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</si>
  <si>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</si>
  <si>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</si>
  <si>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</si>
  <si>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</si>
  <si>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</si>
  <si>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</si>
  <si>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</si>
  <si>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</si>
  <si>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</si>
  <si>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</si>
  <si>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</si>
  <si>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</si>
  <si>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</si>
  <si>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</si>
  <si>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</si>
  <si>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</si>
  <si>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</si>
  <si>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</si>
  <si>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</si>
  <si>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</si>
  <si>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</si>
  <si>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</si>
  <si>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</si>
  <si>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</si>
  <si>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</si>
  <si>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</si>
  <si>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</si>
  <si>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</si>
  <si>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</si>
  <si>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</si>
  <si>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</si>
  <si>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</si>
  <si>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</si>
  <si>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</si>
  <si>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</si>
  <si>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</si>
  <si>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</si>
  <si>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</si>
  <si>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</si>
  <si>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</si>
  <si>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</si>
  <si>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</si>
  <si>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</si>
  <si>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</si>
  <si>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</si>
  <si>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</si>
  <si>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</si>
  <si>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</si>
  <si>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</si>
  <si>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</si>
  <si>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</si>
  <si>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</si>
  <si>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</si>
  <si>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</si>
  <si>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</si>
  <si>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</si>
  <si>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</si>
  <si>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</si>
  <si>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</si>
  <si>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</si>
  <si>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</si>
  <si>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</si>
  <si>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</si>
  <si>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</si>
  <si>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</si>
  <si>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</si>
  <si>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</si>
  <si>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</si>
  <si>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</si>
  <si>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</si>
  <si>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</si>
  <si>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</si>
  <si>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</si>
  <si>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</si>
  <si>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</si>
  <si>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</si>
  <si>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</si>
  <si>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</si>
  <si>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</si>
  <si>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</si>
  <si>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</si>
  <si>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</si>
  <si>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</si>
  <si>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</si>
  <si>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</si>
  <si>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</si>
  <si>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</si>
  <si>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</si>
  <si>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</si>
  <si>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</si>
  <si>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</si>
  <si>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</si>
  <si>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</si>
  <si>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</si>
  <si>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</si>
  <si>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</si>
  <si>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</si>
  <si>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</si>
  <si>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</si>
  <si>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</si>
  <si>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</si>
  <si>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</si>
  <si>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</si>
  <si>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</si>
  <si>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</si>
  <si>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</si>
  <si>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</si>
  <si>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</si>
  <si>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</si>
  <si>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</si>
  <si>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</si>
  <si>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</si>
  <si>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</si>
  <si>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</si>
  <si>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</si>
  <si>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</si>
  <si>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</si>
  <si>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</si>
  <si>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</si>
  <si>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</si>
  <si>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</si>
  <si>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</si>
  <si>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</si>
  <si>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</si>
  <si>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</si>
  <si>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</si>
  <si>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</si>
  <si>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</si>
  <si>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</si>
  <si>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</si>
  <si>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</si>
  <si>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</si>
  <si>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</si>
  <si>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</si>
  <si>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</si>
  <si>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</si>
  <si>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</si>
  <si>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</si>
  <si>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</si>
  <si>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</si>
  <si>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</si>
  <si>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</si>
  <si>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</si>
  <si>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</si>
  <si>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</si>
  <si>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</si>
  <si>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</si>
  <si>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</si>
  <si>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</si>
  <si>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</si>
  <si>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</si>
  <si>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</si>
  <si>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</si>
  <si>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</si>
  <si>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</si>
  <si>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</si>
  <si>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</si>
  <si>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</si>
  <si>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</si>
  <si>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</si>
  <si>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</si>
  <si>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</si>
  <si>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</si>
  <si>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</si>
  <si>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</si>
  <si>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</si>
  <si>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</si>
  <si>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</si>
  <si>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</si>
  <si>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</si>
  <si>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</si>
  <si>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</si>
  <si>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</si>
  <si>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</si>
  <si>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</si>
  <si>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</si>
  <si>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</si>
  <si>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</si>
  <si>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</si>
  <si>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</si>
  <si>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</si>
  <si>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</si>
  <si>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</si>
  <si>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</si>
  <si>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</si>
  <si>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</si>
  <si>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</si>
  <si>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</si>
  <si>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</si>
  <si>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</si>
  <si>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</si>
  <si>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</si>
  <si>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</si>
  <si>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</si>
  <si>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</si>
  <si>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</si>
  <si>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</si>
  <si>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</si>
  <si>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</si>
  <si>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</si>
  <si>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</si>
  <si>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</si>
  <si>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</si>
  <si>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</si>
  <si>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</si>
  <si>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</si>
  <si>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</si>
  <si>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</si>
  <si>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</si>
  <si>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</si>
  <si>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</si>
  <si>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</si>
  <si>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</si>
  <si>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</si>
  <si>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</si>
  <si>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</si>
  <si>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</si>
  <si>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</si>
  <si>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</si>
  <si>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</si>
  <si>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</si>
  <si>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</si>
  <si>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</si>
  <si>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</si>
  <si>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</si>
  <si>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</si>
  <si>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</si>
  <si>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</si>
  <si>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</si>
  <si>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</si>
  <si>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</si>
  <si>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</si>
  <si>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</si>
  <si>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</si>
  <si>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</si>
  <si>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</si>
  <si>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</si>
  <si>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</si>
  <si>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</si>
  <si>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</si>
  <si>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</si>
  <si>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</si>
  <si>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</si>
  <si>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</si>
  <si>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</si>
  <si>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</si>
  <si>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</si>
  <si>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</si>
  <si>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</si>
  <si>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</si>
  <si>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</si>
  <si>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</si>
  <si>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</si>
  <si>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</si>
  <si>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</si>
  <si>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</si>
  <si>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</si>
  <si>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</si>
  <si>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</si>
  <si>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</si>
  <si>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</si>
  <si>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</si>
  <si>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</si>
  <si>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</si>
  <si>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</si>
  <si>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</si>
  <si>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</si>
  <si>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</si>
  <si>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</si>
  <si>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</si>
  <si>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</si>
  <si>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</si>
  <si>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</si>
  <si>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</si>
  <si>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</si>
  <si>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</si>
  <si>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</si>
  <si>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</si>
  <si>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</si>
  <si>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</si>
  <si>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</si>
  <si>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</si>
  <si>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</si>
  <si>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</si>
  <si>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</si>
  <si>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</si>
  <si>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</si>
  <si>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</si>
  <si>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</si>
  <si>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</si>
  <si>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</si>
  <si>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</si>
  <si>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</si>
  <si>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</si>
  <si>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</si>
  <si>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</si>
  <si>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</si>
  <si>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</si>
  <si>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</si>
  <si>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</si>
  <si>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</si>
  <si>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</si>
  <si>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</si>
  <si>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</si>
  <si>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</si>
  <si>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</si>
  <si>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</si>
  <si>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</si>
  <si>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</si>
  <si>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</si>
  <si>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</si>
  <si>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</si>
  <si>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</si>
  <si>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</si>
  <si>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</si>
  <si>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</si>
  <si>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</si>
  <si>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</si>
  <si>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</si>
  <si>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</si>
  <si>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</si>
  <si>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</si>
  <si>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</si>
  <si>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</si>
  <si>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</si>
  <si>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</si>
  <si>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</si>
  <si>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</si>
  <si>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</si>
  <si>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</si>
  <si>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</si>
  <si>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</si>
  <si>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</si>
  <si>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</si>
  <si>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</si>
  <si>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</si>
  <si>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</si>
  <si>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</si>
  <si>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</si>
  <si>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</si>
  <si>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</si>
  <si>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</si>
  <si>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</si>
  <si>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</si>
  <si>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</si>
  <si>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</si>
  <si>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</si>
  <si>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</si>
  <si>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</si>
  <si>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</si>
  <si>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</si>
  <si>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</si>
  <si>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</si>
  <si>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</si>
  <si>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</si>
  <si>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</si>
  <si>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</si>
  <si>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</si>
  <si>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</si>
  <si>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</si>
  <si>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</si>
  <si>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</si>
  <si>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</si>
  <si>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</si>
  <si>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</si>
  <si>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</si>
  <si>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</si>
  <si>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</si>
  <si>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</si>
  <si>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</si>
  <si>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</si>
  <si>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</si>
  <si>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</si>
  <si>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</si>
  <si>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</si>
  <si>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</si>
  <si>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</si>
  <si>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</si>
  <si>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</si>
  <si>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</si>
  <si>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</si>
  <si>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</si>
  <si>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</si>
  <si>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</si>
  <si>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</si>
  <si>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</si>
  <si>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</si>
  <si>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</si>
  <si>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</si>
  <si>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</si>
  <si>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</si>
  <si>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</si>
  <si>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</si>
  <si>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</si>
  <si>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</si>
  <si>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</si>
  <si>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</si>
  <si>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</si>
  <si>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</si>
  <si>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</si>
  <si>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</si>
  <si>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</si>
  <si>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</si>
  <si>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</si>
  <si>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</si>
  <si>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</si>
  <si>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</si>
  <si>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</si>
  <si>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</si>
  <si>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</si>
  <si>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</si>
  <si>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</si>
  <si>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</si>
  <si>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</si>
  <si>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</si>
  <si>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</si>
  <si>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</si>
  <si>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</si>
  <si>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</si>
  <si>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</si>
  <si>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</si>
  <si>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</si>
  <si>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</si>
  <si>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</si>
  <si>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</si>
  <si>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</si>
  <si>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</si>
  <si>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</si>
  <si>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</si>
  <si>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</si>
  <si>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</si>
  <si>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</si>
  <si>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</si>
  <si>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</si>
  <si>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</si>
  <si>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</si>
  <si>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</si>
  <si>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</si>
  <si>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</si>
  <si>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</si>
  <si>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</si>
  <si>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</si>
  <si>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</si>
  <si>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</si>
  <si>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</si>
  <si>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</si>
  <si>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</si>
  <si>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</si>
  <si>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</si>
  <si>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</si>
  <si>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</si>
  <si>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</si>
  <si>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</si>
  <si>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</si>
  <si>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</si>
  <si>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</si>
  <si>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</si>
  <si>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</si>
  <si>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</si>
  <si>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</si>
  <si>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</si>
  <si>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</si>
  <si>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</si>
  <si>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</si>
  <si>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</si>
  <si>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</si>
  <si>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</si>
  <si>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</si>
  <si>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</si>
  <si>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</si>
  <si>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</si>
  <si>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</si>
  <si>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</si>
  <si>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</si>
  <si>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</si>
  <si>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</si>
  <si>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</si>
  <si>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</si>
  <si>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</si>
  <si>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</si>
  <si>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</si>
  <si>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</si>
  <si>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</si>
  <si>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</si>
  <si>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</si>
  <si>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</si>
  <si>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</si>
  <si>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</si>
  <si>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</si>
  <si>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</si>
  <si>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</si>
  <si>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</si>
  <si>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</si>
  <si>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</si>
  <si>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</si>
  <si>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</si>
  <si>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</si>
  <si>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</si>
  <si>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</si>
  <si>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</si>
  <si>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</si>
  <si>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</si>
  <si>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</si>
  <si>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</si>
  <si>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</si>
  <si>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</si>
  <si>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</si>
  <si>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</si>
  <si>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</si>
  <si>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</si>
  <si>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</si>
  <si>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</si>
  <si>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</si>
  <si>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</si>
  <si>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</si>
  <si>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</si>
  <si>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</si>
  <si>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</si>
  <si>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</si>
  <si>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</si>
  <si>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</si>
  <si>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</si>
  <si>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</si>
  <si>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</si>
  <si>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</si>
  <si>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</si>
  <si>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</si>
  <si>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</si>
  <si>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</si>
  <si>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</si>
  <si>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</si>
  <si>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</si>
  <si>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</si>
  <si>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</si>
  <si>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</si>
  <si>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</si>
  <si>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</si>
  <si>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</si>
  <si>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</si>
  <si>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</si>
  <si>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</si>
  <si>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</si>
  <si>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</si>
  <si>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</si>
  <si>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</si>
  <si>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</si>
  <si>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</si>
  <si>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</si>
  <si>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</si>
  <si>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</si>
  <si>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</si>
  <si>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</si>
  <si>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</si>
  <si>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</si>
  <si>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</si>
  <si>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</si>
  <si>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</si>
  <si>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</si>
  <si>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</si>
  <si>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</si>
  <si>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</si>
  <si>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</si>
  <si>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</si>
  <si>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</si>
  <si>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</si>
  <si>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</si>
  <si>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</si>
  <si>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</si>
  <si>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</si>
  <si>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</si>
  <si>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</si>
  <si>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</si>
  <si>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</si>
  <si>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</si>
  <si>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</si>
  <si>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</si>
  <si>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</si>
  <si>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</si>
  <si>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</si>
  <si>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</si>
  <si>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</si>
  <si>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</si>
  <si>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</si>
  <si>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</si>
  <si>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</si>
  <si>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</si>
  <si>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</si>
  <si>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</si>
  <si>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</si>
  <si>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</si>
  <si>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</si>
  <si>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</si>
  <si>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</si>
  <si>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</si>
  <si>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</si>
  <si>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</si>
  <si>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</si>
  <si>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</si>
  <si>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</si>
  <si>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</si>
  <si>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</si>
  <si>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</si>
  <si>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</si>
  <si>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</si>
  <si>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</si>
  <si>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</si>
  <si>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</si>
  <si>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</si>
  <si>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</si>
  <si>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</si>
  <si>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</si>
  <si>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</si>
  <si>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</si>
  <si>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</si>
  <si>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</si>
  <si>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</si>
  <si>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</si>
  <si>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</si>
  <si>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</si>
  <si>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</si>
  <si>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</si>
  <si>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</si>
  <si>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</si>
  <si>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</si>
  <si>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</si>
  <si>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</si>
  <si>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</si>
  <si>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</si>
  <si>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</si>
  <si>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</si>
  <si>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</si>
  <si>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</si>
  <si>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</si>
  <si>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</si>
  <si>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</si>
  <si>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</si>
  <si>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</si>
  <si>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</si>
  <si>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</si>
  <si>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</si>
  <si>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</si>
  <si>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</si>
  <si>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</si>
  <si>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</si>
  <si>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</si>
  <si>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</si>
  <si>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</si>
  <si>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</si>
  <si>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</si>
  <si>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</si>
  <si>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</si>
  <si>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</si>
  <si>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</si>
  <si>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</si>
  <si>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</si>
  <si>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</si>
  <si>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</si>
  <si>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</si>
  <si>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</si>
  <si>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</si>
  <si>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</si>
  <si>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</si>
  <si>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</si>
  <si>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</si>
  <si>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</si>
  <si>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</si>
  <si>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</si>
  <si>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</si>
  <si>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</si>
  <si>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</si>
  <si>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</si>
  <si>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</si>
  <si>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</si>
  <si>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</si>
  <si>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</si>
  <si>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</si>
  <si>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</si>
  <si>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</si>
  <si>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</si>
  <si>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</si>
  <si>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</si>
  <si>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</si>
  <si>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</si>
  <si>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</si>
  <si>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</si>
  <si>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</si>
  <si>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</si>
  <si>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</si>
  <si>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</si>
  <si>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</si>
  <si>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</si>
  <si>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</si>
  <si>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</si>
  <si>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</si>
  <si>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</si>
  <si>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</si>
  <si>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</si>
  <si>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</si>
  <si>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</si>
  <si>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</si>
  <si>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</si>
  <si>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</si>
  <si>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</si>
  <si>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</si>
  <si>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</si>
  <si>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</si>
  <si>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</si>
  <si>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</si>
  <si>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</si>
  <si>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</si>
  <si>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</si>
  <si>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</si>
  <si>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</si>
  <si>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</si>
  <si>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</si>
  <si>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</si>
  <si>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</si>
  <si>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</si>
  <si>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</si>
  <si>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</si>
  <si>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</si>
  <si>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</si>
  <si>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</si>
  <si>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</si>
  <si>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</si>
  <si>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</si>
  <si>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</si>
  <si>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</si>
  <si>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</si>
  <si>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</si>
  <si>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</si>
  <si>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</si>
  <si>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</si>
  <si>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</si>
  <si>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</si>
  <si>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</si>
  <si>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</si>
  <si>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</si>
  <si>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</si>
  <si>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</si>
  <si>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</si>
  <si>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</si>
  <si>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</si>
  <si>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</si>
  <si>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</si>
  <si>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</si>
  <si>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</si>
  <si>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</si>
  <si>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</si>
  <si>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</si>
  <si>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</si>
  <si>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</si>
  <si>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</si>
  <si>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</si>
  <si>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</si>
  <si>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</si>
  <si>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</si>
  <si>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</si>
  <si>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</si>
  <si>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</si>
  <si>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</si>
  <si>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</si>
  <si>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</si>
  <si>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</si>
  <si>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</si>
  <si>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</si>
  <si>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</si>
  <si>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</si>
  <si>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</si>
  <si>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</si>
  <si>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</si>
  <si>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</si>
  <si>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</si>
  <si>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</si>
  <si>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</si>
  <si>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</si>
  <si>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</si>
  <si>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</si>
  <si>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</si>
  <si>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</si>
  <si>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</si>
  <si>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</si>
  <si>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</si>
  <si>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</si>
  <si>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</si>
  <si>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</si>
  <si>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</si>
  <si>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</si>
  <si>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</si>
  <si>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</si>
  <si>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</si>
  <si>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</si>
  <si>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</si>
  <si>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</si>
  <si>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</si>
  <si>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</si>
  <si>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</si>
  <si>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</si>
  <si>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</si>
  <si>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</si>
  <si>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</si>
  <si>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</si>
  <si>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</si>
  <si>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</si>
  <si>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</si>
  <si>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</si>
  <si>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</si>
  <si>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</si>
  <si>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</si>
  <si>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</si>
  <si>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</si>
  <si>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</si>
  <si>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</si>
  <si>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</si>
  <si>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</si>
  <si>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</si>
  <si>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</si>
  <si>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</si>
  <si>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</si>
  <si>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</si>
  <si>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</si>
  <si>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</si>
  <si>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</si>
  <si>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</si>
  <si>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</si>
  <si>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</si>
  <si>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</si>
  <si>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</si>
  <si>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</si>
  <si>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</si>
  <si>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</si>
  <si>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</si>
  <si>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</si>
  <si>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</si>
  <si>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</si>
  <si>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</si>
  <si>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</si>
  <si>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</si>
  <si>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</si>
  <si>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</si>
  <si>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</si>
  <si>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</si>
  <si>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</si>
  <si>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</si>
  <si>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</si>
  <si>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</si>
  <si>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</si>
  <si>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</si>
  <si>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</si>
  <si>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</si>
  <si>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</si>
  <si>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</si>
  <si>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</si>
  <si>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</si>
  <si>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</si>
  <si>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</si>
  <si>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</si>
  <si>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</si>
  <si>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</si>
  <si>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</si>
  <si>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</si>
  <si>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</si>
  <si>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</si>
  <si>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</si>
  <si>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</si>
  <si>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</si>
  <si>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</si>
  <si>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</si>
  <si>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</si>
  <si>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</si>
  <si>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</si>
  <si>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</si>
  <si>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</si>
  <si>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</si>
  <si>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</si>
  <si>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</si>
  <si>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</si>
  <si>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</si>
  <si>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</si>
  <si>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</si>
  <si>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</si>
  <si>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</si>
  <si>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</si>
  <si>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</si>
  <si>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</si>
  <si>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</si>
  <si>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</si>
  <si>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</si>
  <si>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</si>
  <si>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</si>
  <si>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</si>
  <si>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</si>
  <si>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</si>
  <si>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</si>
  <si>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</si>
  <si>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</si>
  <si>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</si>
  <si>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</si>
  <si>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</si>
  <si>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</si>
  <si>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</si>
  <si>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</si>
  <si>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</si>
  <si>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</si>
  <si>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</si>
  <si>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</si>
  <si>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</si>
  <si>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</si>
  <si>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</si>
  <si>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</si>
  <si>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</si>
  <si>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</si>
  <si>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</si>
  <si>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</si>
  <si>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</si>
  <si>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</si>
  <si>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</si>
  <si>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</si>
  <si>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</si>
  <si>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</si>
  <si>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</si>
  <si>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</si>
  <si>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</si>
  <si>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</si>
  <si>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</si>
  <si>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</si>
  <si>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</si>
  <si>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</si>
  <si>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</si>
  <si>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</si>
  <si>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</si>
  <si>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</si>
  <si>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</si>
  <si>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</si>
  <si>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</si>
  <si>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</si>
  <si>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</si>
  <si>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</si>
  <si>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</si>
  <si>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</si>
  <si>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</si>
  <si>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</si>
  <si>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</si>
  <si>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</si>
  <si>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</si>
  <si>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</si>
  <si>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</si>
  <si>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</si>
  <si>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</si>
  <si>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</si>
  <si>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</si>
  <si>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</si>
  <si>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</si>
  <si>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</si>
  <si>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</si>
  <si>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</si>
  <si>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</si>
  <si>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</si>
  <si>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</si>
  <si>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</si>
  <si>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</si>
  <si>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</si>
  <si>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</si>
  <si>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</si>
  <si>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</si>
  <si>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</si>
  <si>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</si>
  <si>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</si>
  <si>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</si>
  <si>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</si>
  <si>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</si>
  <si>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</si>
  <si>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</si>
  <si>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</si>
  <si>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</si>
  <si>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</si>
  <si>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</si>
  <si>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</si>
  <si>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</si>
  <si>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</si>
  <si>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</si>
  <si>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</si>
  <si>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</si>
  <si>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</si>
  <si>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</si>
  <si>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</si>
  <si>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</si>
  <si>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</si>
  <si>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</si>
  <si>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</si>
  <si>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</si>
  <si>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</si>
  <si>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</si>
  <si>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</si>
  <si>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</si>
  <si>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</si>
  <si>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</si>
  <si>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</si>
  <si>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</si>
  <si>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</si>
  <si>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</si>
  <si>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</si>
  <si>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</si>
  <si>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</si>
  <si>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</si>
  <si>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</si>
  <si>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</si>
  <si>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</si>
  <si>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</si>
  <si>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</si>
  <si>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</si>
  <si>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</si>
  <si>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</si>
  <si>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</si>
  <si>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</si>
  <si>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</si>
  <si>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</si>
  <si>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</si>
  <si>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</si>
  <si>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</si>
  <si>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</si>
  <si>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</si>
  <si>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</si>
  <si>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</si>
  <si>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</si>
  <si>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</si>
  <si>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</si>
  <si>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</si>
  <si>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</si>
  <si>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</si>
  <si>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</si>
  <si>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</si>
  <si>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</si>
  <si>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</si>
  <si>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</si>
  <si>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</si>
  <si>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</si>
  <si>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</si>
  <si>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</si>
  <si>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</si>
  <si>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</si>
  <si>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</si>
  <si>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</si>
  <si>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</si>
  <si>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</si>
  <si>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</si>
  <si>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</si>
  <si>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</si>
  <si>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</si>
  <si>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</si>
  <si>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</si>
  <si>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</si>
  <si>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</si>
  <si>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</si>
  <si>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</si>
  <si>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</si>
  <si>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</si>
  <si>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</si>
  <si>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</si>
  <si>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</si>
  <si>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</si>
  <si>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</si>
  <si>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</si>
  <si>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</si>
  <si>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</si>
  <si>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</si>
  <si>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</si>
  <si>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</si>
  <si>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</si>
  <si>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</si>
  <si>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</si>
  <si>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</si>
  <si>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</si>
  <si>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</si>
  <si>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</si>
  <si>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</si>
  <si>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</si>
  <si>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</si>
  <si>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</si>
  <si>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</si>
  <si>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</si>
  <si>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</si>
  <si>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</si>
  <si>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</si>
  <si>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</si>
  <si>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</si>
  <si>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</si>
  <si>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</si>
  <si>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</si>
  <si>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</si>
  <si>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</si>
  <si>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</si>
  <si>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</si>
  <si>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</si>
  <si>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</si>
  <si>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</si>
  <si>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</si>
  <si>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</si>
  <si>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</si>
  <si>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</si>
  <si>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</si>
  <si>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</si>
  <si>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</si>
  <si>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</si>
  <si>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</si>
  <si>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</si>
  <si>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</si>
  <si>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</si>
  <si>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</si>
  <si>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</si>
  <si>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</si>
  <si>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</si>
  <si>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</si>
  <si>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</si>
  <si>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</si>
  <si>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</si>
  <si>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</si>
  <si>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</si>
  <si>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</si>
  <si>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</si>
  <si>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</si>
  <si>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</si>
  <si>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</si>
  <si>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</si>
  <si>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</si>
  <si>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</si>
  <si>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</si>
  <si>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</si>
  <si>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</si>
  <si>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</si>
  <si>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</si>
  <si>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</si>
  <si>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</si>
  <si>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</si>
  <si>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</si>
  <si>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</si>
  <si>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</si>
  <si>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</si>
  <si>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</si>
  <si>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</si>
  <si>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</si>
  <si>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</si>
  <si>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</si>
  <si>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</si>
  <si>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</si>
  <si>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</si>
  <si>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</si>
  <si>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</si>
  <si>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</si>
  <si>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</si>
  <si>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</si>
  <si>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</si>
  <si>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</si>
  <si>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</si>
  <si>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</si>
  <si>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</si>
  <si>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</si>
  <si>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</si>
  <si>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</si>
  <si>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</si>
  <si>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</si>
  <si>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</si>
  <si>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</si>
  <si>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</si>
  <si>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</si>
  <si>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</si>
  <si>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</si>
  <si>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</si>
  <si>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</si>
  <si>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</si>
  <si>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</si>
  <si>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</si>
  <si>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</si>
  <si>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</si>
  <si>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</si>
  <si>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</si>
  <si>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</si>
  <si>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</si>
  <si>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</si>
  <si>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</si>
  <si>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</si>
  <si>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</si>
  <si>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</si>
  <si>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</si>
  <si>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</si>
  <si>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</si>
  <si>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</si>
  <si>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</si>
  <si>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</si>
  <si>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</si>
  <si>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</si>
  <si>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</si>
  <si>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</si>
  <si>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</si>
  <si>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</si>
  <si>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</si>
  <si>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</si>
  <si>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</si>
  <si>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</si>
  <si>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</si>
  <si>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</si>
  <si>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</si>
  <si>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</si>
  <si>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</si>
  <si>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</si>
  <si>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</si>
  <si>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</si>
  <si>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</si>
  <si>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</si>
  <si>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</si>
  <si>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</si>
  <si>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</si>
  <si>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</si>
  <si>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</si>
  <si>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</si>
  <si>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</si>
  <si>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</si>
  <si>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</si>
  <si>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</si>
  <si>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</si>
  <si>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</si>
  <si>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</si>
  <si>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</si>
  <si>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</si>
  <si>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</si>
  <si>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</si>
  <si>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</si>
  <si>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</si>
  <si>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</si>
  <si>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</si>
  <si>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</si>
  <si>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</si>
  <si>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</si>
  <si>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</si>
  <si>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</si>
  <si>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</si>
  <si>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</si>
  <si>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</si>
  <si>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</si>
  <si>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</si>
  <si>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</si>
  <si>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</si>
  <si>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</si>
  <si>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</si>
  <si>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</si>
  <si>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</si>
  <si>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</si>
  <si>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</si>
  <si>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</si>
  <si>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</si>
  <si>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</si>
  <si>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</si>
  <si>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</si>
  <si>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</si>
  <si>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</si>
  <si>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</si>
  <si>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</si>
  <si>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</si>
  <si>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</si>
  <si>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</si>
  <si>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</si>
  <si>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</si>
  <si>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</si>
  <si>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</si>
  <si>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</si>
  <si>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</si>
  <si>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</si>
  <si>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</si>
  <si>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</si>
  <si>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</si>
  <si>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</si>
  <si>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</si>
  <si>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</si>
  <si>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</si>
  <si>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</si>
  <si>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</si>
  <si>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</si>
  <si>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</si>
  <si>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</si>
  <si>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</si>
  <si>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</si>
  <si>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</si>
  <si>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</si>
  <si>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</si>
  <si>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</si>
  <si>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</si>
  <si>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</si>
  <si>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</si>
  <si>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</si>
  <si>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</si>
  <si>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</si>
  <si>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</si>
  <si>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</si>
  <si>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</si>
  <si>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</si>
  <si>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</si>
  <si>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</si>
  <si>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</si>
  <si>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</si>
  <si>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</si>
  <si>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</si>
  <si>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</si>
  <si>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</si>
  <si>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</si>
  <si>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</si>
  <si>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</si>
  <si>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</si>
  <si>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</si>
  <si>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</si>
  <si>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</si>
  <si>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</si>
  <si>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</si>
  <si>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</si>
  <si>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</si>
  <si>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</si>
  <si>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</si>
  <si>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</si>
  <si>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</si>
  <si>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</si>
  <si>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</si>
  <si>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</si>
  <si>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</si>
  <si>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</si>
  <si>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</si>
  <si>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</si>
  <si>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</si>
  <si>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</si>
  <si>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</si>
  <si>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</si>
  <si>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</si>
  <si>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</si>
  <si>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</si>
  <si>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</si>
  <si>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</si>
  <si>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</si>
  <si>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</si>
  <si>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</si>
  <si>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</si>
  <si>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</si>
  <si>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</si>
  <si>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</si>
  <si>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</si>
  <si>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</si>
  <si>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</si>
  <si>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</si>
  <si>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</si>
  <si>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</si>
  <si>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</si>
  <si>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</si>
  <si>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</si>
  <si>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</si>
  <si>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</si>
  <si>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</si>
  <si>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</si>
  <si>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</si>
  <si>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</si>
  <si>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</si>
  <si>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</si>
  <si>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</si>
  <si>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</si>
  <si>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</si>
  <si>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</si>
  <si>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</si>
  <si>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</si>
  <si>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</si>
  <si>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</si>
  <si>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</si>
  <si>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</si>
  <si>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</si>
  <si>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</si>
  <si>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</si>
  <si>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</si>
  <si>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</si>
  <si>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</si>
  <si>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</si>
  <si>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</si>
  <si>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</si>
  <si>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</si>
  <si>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</si>
  <si>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</si>
  <si>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</si>
  <si>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</si>
  <si>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</si>
  <si>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</si>
  <si>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</si>
  <si>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</si>
  <si>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</si>
  <si>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</si>
  <si>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</si>
  <si>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</si>
  <si>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</si>
  <si>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</si>
  <si>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</si>
  <si>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</si>
  <si>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</si>
  <si>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</si>
  <si>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</si>
  <si>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</si>
  <si>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</si>
  <si>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</si>
  <si>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</si>
  <si>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</si>
  <si>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</si>
  <si>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</si>
  <si>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</si>
  <si>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</si>
  <si>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</si>
  <si>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</si>
  <si>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</si>
  <si>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</si>
  <si>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</si>
  <si>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</si>
  <si>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</si>
  <si>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</si>
  <si>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</si>
  <si>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</si>
  <si>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</si>
  <si>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</si>
  <si>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</si>
  <si>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</si>
  <si>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</si>
  <si>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</si>
  <si>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</si>
  <si>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</si>
  <si>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</si>
  <si>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</si>
  <si>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</si>
  <si>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</si>
  <si>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</si>
  <si>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</si>
  <si>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</si>
  <si>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</si>
  <si>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</si>
  <si>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</si>
  <si>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</si>
  <si>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</si>
  <si>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</si>
  <si>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</si>
  <si>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</si>
  <si>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</si>
  <si>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</si>
  <si>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</si>
  <si>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</si>
  <si>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</si>
  <si>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</si>
  <si>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</si>
  <si>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</si>
  <si>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</si>
  <si>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</si>
  <si>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</si>
  <si>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</si>
  <si>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</si>
  <si>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</si>
  <si>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</si>
  <si>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</si>
  <si>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</si>
  <si>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</si>
  <si>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</si>
  <si>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</si>
  <si>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</si>
  <si>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</si>
  <si>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</si>
  <si>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</si>
  <si>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</si>
  <si>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</si>
  <si>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</si>
  <si>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</si>
  <si>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</si>
  <si>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</si>
  <si>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</si>
  <si>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</si>
  <si>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</si>
  <si>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</si>
  <si>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</si>
  <si>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</si>
  <si>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</si>
  <si>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</si>
  <si>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</si>
  <si>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</si>
  <si>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</si>
  <si>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</si>
  <si>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</si>
  <si>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</si>
  <si>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</si>
  <si>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</si>
  <si>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</si>
  <si>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</si>
  <si>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</si>
  <si>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</si>
  <si>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</si>
  <si>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</si>
  <si>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</si>
  <si>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</si>
  <si>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</si>
  <si>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</si>
  <si>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</si>
  <si>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</si>
  <si>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</si>
  <si>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</si>
  <si>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</si>
  <si>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</si>
  <si>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</si>
  <si>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</si>
  <si>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</si>
  <si>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</si>
  <si>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</si>
  <si>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</si>
  <si>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</si>
  <si>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</si>
  <si>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</si>
  <si>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</si>
  <si>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</si>
  <si>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</si>
  <si>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</si>
  <si>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</si>
  <si>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</si>
  <si>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</si>
  <si>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</si>
  <si>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</si>
  <si>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</si>
  <si>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</si>
  <si>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</si>
  <si>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</si>
  <si>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</si>
  <si>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</si>
  <si>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</si>
  <si>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</si>
  <si>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</si>
  <si>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</si>
  <si>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</si>
  <si>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</si>
  <si>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</si>
  <si>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</si>
  <si>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</si>
  <si>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</si>
  <si>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</si>
  <si>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</si>
  <si>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</si>
  <si>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</si>
  <si>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</si>
  <si>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</si>
  <si>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</si>
  <si>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</si>
  <si>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</si>
  <si>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</si>
  <si>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</si>
  <si>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</si>
  <si>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</si>
  <si>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</si>
  <si>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</si>
  <si>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</si>
  <si>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</si>
  <si>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</si>
  <si>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</si>
  <si>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</si>
  <si>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</si>
  <si>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</si>
  <si>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</si>
  <si>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</si>
  <si>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</si>
  <si>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</si>
  <si>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</si>
  <si>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</si>
  <si>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</si>
  <si>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</si>
  <si>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</si>
  <si>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</si>
  <si>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</si>
  <si>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</si>
  <si>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</si>
  <si>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</si>
  <si>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</si>
  <si>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</si>
  <si>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</si>
  <si>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</si>
  <si>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</si>
  <si>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</si>
  <si>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</si>
  <si>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</si>
  <si>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</si>
  <si>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</si>
  <si>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</si>
  <si>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</si>
  <si>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</si>
  <si>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</si>
  <si>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</si>
  <si>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</si>
  <si>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</si>
  <si>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</si>
  <si>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</si>
  <si>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</si>
  <si>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</si>
  <si>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</si>
  <si>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</si>
  <si>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</si>
  <si>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</si>
  <si>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</si>
  <si>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</si>
  <si>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</si>
  <si>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</si>
  <si>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</si>
  <si>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</si>
  <si>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</si>
  <si>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</si>
  <si>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</si>
  <si>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</si>
  <si>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</si>
  <si>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</si>
  <si>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</si>
  <si>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</si>
  <si>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</si>
  <si>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</si>
  <si>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</si>
  <si>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</si>
  <si>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</si>
  <si>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</si>
  <si>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</si>
  <si>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</si>
  <si>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</si>
  <si>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</si>
  <si>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</si>
  <si>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</si>
  <si>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</si>
  <si>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</si>
  <si>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</si>
  <si>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</si>
  <si>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</si>
  <si>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</si>
  <si>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</si>
  <si>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</si>
  <si>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</si>
  <si>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</si>
  <si>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</si>
  <si>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</si>
  <si>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</si>
  <si>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</si>
  <si>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</si>
  <si>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</si>
  <si>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</si>
  <si>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</si>
  <si>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</si>
  <si>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</si>
  <si>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</si>
  <si>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</si>
  <si>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</si>
  <si>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</si>
  <si>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</si>
  <si>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</si>
  <si>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</si>
  <si>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</si>
  <si>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</si>
  <si>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</si>
  <si>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</si>
  <si>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</si>
  <si>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</si>
  <si>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</si>
  <si>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</si>
  <si>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</si>
  <si>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</si>
  <si>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</si>
  <si>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</si>
  <si>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</si>
  <si>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</si>
  <si>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</si>
  <si>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</si>
  <si>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</si>
  <si>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</si>
  <si>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</si>
  <si>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</si>
  <si>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</si>
  <si>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</si>
  <si>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</si>
  <si>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</si>
  <si>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</si>
  <si>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</si>
  <si>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</si>
  <si>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</si>
  <si>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</si>
  <si>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</si>
  <si>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</si>
  <si>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</si>
  <si>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</si>
  <si>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</si>
  <si>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</si>
  <si>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</si>
  <si>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</si>
  <si>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</si>
  <si>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</si>
  <si>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</si>
  <si>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</si>
  <si>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</si>
  <si>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</si>
  <si>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</si>
  <si>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</si>
  <si>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</si>
  <si>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</si>
  <si>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</si>
  <si>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</si>
  <si>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</si>
  <si>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</si>
  <si>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</si>
  <si>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</si>
  <si>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</si>
  <si>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</si>
  <si>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</si>
  <si>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</si>
  <si>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</si>
  <si>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</si>
  <si>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</si>
  <si>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</si>
  <si>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</si>
  <si>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</si>
  <si>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</si>
  <si>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</si>
  <si>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</si>
  <si>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</si>
  <si>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</si>
  <si>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</si>
  <si>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</si>
  <si>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</si>
  <si>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</si>
  <si>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</si>
  <si>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</si>
  <si>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</si>
  <si>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</si>
  <si>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</si>
  <si>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</si>
  <si>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</si>
  <si>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</si>
  <si>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</si>
  <si>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</si>
  <si>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</si>
  <si>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</si>
  <si>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</si>
  <si>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</si>
  <si>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</si>
  <si>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</si>
  <si>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</si>
  <si>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</si>
  <si>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</si>
  <si>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</si>
  <si>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</si>
  <si>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</si>
  <si>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</si>
  <si>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</si>
  <si>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</si>
  <si>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</si>
  <si>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</si>
  <si>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</si>
  <si>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</si>
  <si>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</si>
  <si>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</si>
  <si>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</si>
  <si>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</si>
  <si>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</si>
  <si>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</si>
  <si>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</si>
  <si>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</si>
  <si>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</si>
  <si>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</si>
  <si>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</si>
  <si>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</si>
  <si>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</si>
  <si>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</si>
  <si>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</si>
  <si>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</si>
  <si>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</si>
  <si>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</si>
  <si>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</si>
  <si>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</si>
  <si>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</si>
  <si>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</si>
  <si>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</si>
  <si>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</si>
  <si>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</si>
  <si>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</si>
  <si>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</si>
  <si>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</si>
  <si>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</si>
  <si>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</si>
  <si>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</si>
  <si>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</si>
  <si>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</si>
  <si>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</si>
  <si>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</si>
  <si>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</si>
  <si>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</si>
  <si>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</si>
  <si>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</si>
  <si>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</si>
  <si>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</si>
  <si>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</si>
  <si>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</si>
  <si>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</si>
  <si>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</si>
  <si>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</si>
  <si>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</si>
  <si>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</si>
  <si>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</si>
  <si>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</si>
  <si>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</si>
  <si>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</si>
  <si>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</si>
  <si>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</si>
  <si>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</si>
  <si>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</si>
  <si>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</si>
  <si>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</si>
  <si>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</si>
  <si>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</si>
  <si>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</si>
  <si>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</si>
  <si>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</si>
  <si>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</si>
  <si>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</si>
  <si>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</si>
  <si>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</si>
  <si>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</si>
  <si>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</si>
  <si>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</si>
  <si>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</si>
  <si>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</si>
  <si>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</si>
  <si>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</si>
  <si>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</si>
  <si>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</si>
  <si>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</si>
  <si>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</si>
  <si>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</si>
  <si>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</si>
  <si>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</si>
  <si>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</si>
  <si>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</si>
  <si>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</si>
  <si>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</si>
  <si>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</si>
  <si>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</si>
  <si>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</si>
  <si>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</si>
  <si>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</si>
  <si>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</si>
  <si>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</si>
  <si>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</si>
  <si>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</si>
  <si>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</si>
  <si>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</si>
  <si>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</si>
  <si>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</si>
  <si>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</si>
  <si>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</si>
  <si>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</si>
  <si>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</si>
  <si>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</si>
  <si>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</si>
  <si>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</si>
  <si>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</si>
  <si>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</si>
  <si>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</si>
  <si>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</si>
  <si>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</si>
  <si>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</si>
  <si>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</si>
  <si>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</si>
  <si>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</si>
  <si>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</si>
  <si>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</si>
  <si>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</si>
  <si>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</si>
  <si>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</si>
  <si>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</si>
  <si>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</si>
  <si>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</si>
  <si>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</si>
  <si>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</si>
  <si>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</si>
  <si>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</si>
  <si>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</si>
  <si>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</si>
  <si>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</si>
  <si>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</si>
  <si>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</si>
  <si>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</si>
  <si>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</si>
  <si>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</si>
  <si>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</si>
  <si>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</si>
  <si>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</si>
  <si>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</si>
  <si>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</si>
  <si>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</si>
  <si>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</si>
  <si>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</si>
  <si>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</si>
  <si>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</si>
  <si>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</si>
  <si>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</si>
  <si>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</si>
  <si>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</si>
  <si>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</si>
  <si>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</si>
  <si>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</si>
  <si>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</si>
  <si>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</si>
  <si>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</si>
  <si>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</si>
  <si>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</si>
  <si>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</si>
  <si>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</si>
  <si>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</si>
  <si>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</si>
  <si>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</si>
  <si>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</si>
  <si>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</si>
  <si>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</si>
  <si>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</si>
  <si>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</si>
  <si>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</si>
  <si>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</si>
  <si>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</si>
  <si>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</si>
  <si>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</si>
  <si>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</si>
  <si>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</si>
  <si>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</si>
  <si>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</si>
  <si>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</si>
  <si>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</si>
  <si>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</si>
  <si>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</si>
  <si>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</si>
  <si>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</si>
  <si>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</si>
  <si>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</si>
  <si>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</si>
  <si>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</si>
  <si>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</si>
  <si>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</si>
  <si>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</si>
  <si>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</si>
  <si>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</si>
  <si>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</si>
  <si>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</si>
  <si>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</si>
  <si>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</si>
  <si>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</si>
  <si>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</si>
  <si>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</si>
  <si>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</si>
  <si>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</si>
  <si>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</si>
  <si>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</si>
  <si>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</si>
  <si>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</si>
  <si>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</si>
  <si>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</si>
  <si>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</si>
  <si>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</si>
  <si>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</si>
  <si>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</si>
  <si>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</si>
  <si>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</si>
  <si>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</si>
  <si>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</si>
  <si>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</si>
  <si>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</si>
  <si>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</si>
  <si>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</si>
  <si>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</si>
  <si>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</si>
  <si>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</si>
  <si>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</si>
  <si>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</si>
  <si>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</si>
  <si>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</si>
  <si>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</si>
  <si>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</si>
  <si>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</si>
  <si>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</si>
  <si>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</si>
  <si>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</si>
  <si>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</si>
  <si>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</si>
  <si>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</si>
  <si>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</si>
  <si>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</si>
  <si>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</si>
  <si>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</si>
  <si>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</si>
  <si>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</si>
  <si>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</si>
  <si>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</si>
  <si>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</si>
  <si>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</si>
  <si>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</si>
  <si>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</si>
  <si>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</si>
  <si>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</si>
  <si>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</si>
  <si>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</si>
  <si>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</si>
  <si>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</si>
  <si>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</si>
  <si>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</si>
  <si>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</si>
  <si>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</si>
  <si>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</si>
  <si>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</si>
  <si>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</si>
  <si>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</si>
  <si>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</si>
  <si>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</si>
  <si>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</si>
  <si>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</si>
  <si>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</si>
  <si>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</si>
  <si>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</si>
  <si>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</si>
  <si>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</si>
  <si>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</si>
  <si>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</si>
  <si>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</si>
  <si>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</si>
  <si>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</si>
  <si>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</si>
  <si>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</si>
  <si>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</si>
  <si>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</si>
  <si>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</si>
  <si>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</si>
  <si>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</si>
  <si>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</si>
  <si>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</si>
  <si>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</si>
  <si>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</si>
  <si>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</si>
  <si>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</si>
  <si>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</si>
  <si>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</si>
  <si>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</si>
  <si>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</si>
  <si>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</si>
  <si>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</si>
  <si>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</si>
  <si>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</si>
  <si>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</si>
  <si>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</si>
  <si>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</si>
  <si>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</si>
  <si>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</si>
  <si>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</si>
  <si>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</si>
  <si>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</si>
  <si>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</si>
  <si>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</si>
  <si>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</si>
  <si>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</si>
  <si>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</si>
  <si>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</si>
  <si>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</si>
  <si>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</si>
  <si>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</si>
  <si>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</si>
  <si>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</si>
  <si>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</si>
  <si>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</si>
  <si>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</si>
  <si>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</si>
  <si>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</si>
  <si>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</si>
  <si>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</si>
  <si>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</si>
  <si>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</si>
  <si>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</si>
  <si>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</si>
  <si>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</si>
  <si>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</si>
  <si>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</si>
  <si>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</si>
  <si>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</si>
  <si>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</si>
  <si>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</si>
  <si>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</si>
  <si>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</si>
  <si>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</si>
  <si>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</si>
  <si>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</si>
  <si>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</si>
  <si>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</si>
  <si>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</si>
  <si>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</si>
  <si>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</si>
  <si>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</si>
  <si>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</si>
  <si>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</si>
  <si>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</si>
  <si>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</si>
  <si>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</si>
  <si>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</si>
  <si>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</si>
  <si>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</si>
  <si>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</si>
  <si>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</si>
  <si>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</si>
  <si>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</si>
  <si>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</si>
  <si>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</si>
  <si>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</si>
  <si>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</si>
  <si>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</si>
  <si>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</si>
  <si>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</si>
  <si>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</si>
  <si>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</si>
  <si>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</si>
  <si>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</si>
  <si>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</si>
  <si>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</si>
  <si>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</si>
  <si>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</si>
  <si>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</si>
  <si>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</si>
  <si>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</si>
  <si>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</si>
  <si>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</si>
  <si>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</si>
  <si>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</si>
  <si>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</si>
  <si>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</si>
  <si>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</si>
  <si>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</si>
  <si>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</si>
  <si>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</si>
  <si>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</si>
  <si>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</si>
  <si>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</si>
  <si>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</si>
  <si>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</si>
  <si>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</si>
  <si>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</si>
  <si>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</si>
  <si>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</si>
  <si>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</si>
  <si>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</si>
  <si>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</si>
  <si>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</si>
  <si>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</si>
  <si>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</si>
  <si>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</si>
  <si>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</si>
  <si>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</si>
  <si>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</si>
  <si>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</si>
  <si>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</si>
  <si>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</si>
  <si>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</si>
  <si>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</si>
  <si>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</si>
  <si>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</si>
  <si>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</si>
  <si>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</si>
  <si>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</si>
  <si>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</si>
  <si>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</si>
  <si>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</si>
  <si>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</si>
  <si>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</si>
  <si>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</si>
  <si>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</si>
  <si>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</si>
  <si>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</si>
  <si>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</si>
  <si>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</si>
  <si>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</si>
  <si>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</si>
  <si>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</si>
  <si>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</si>
  <si>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</si>
  <si>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</si>
  <si>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</si>
  <si>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</si>
  <si>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</si>
  <si>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</si>
  <si>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</si>
  <si>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</si>
  <si>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</si>
  <si>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</si>
  <si>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</si>
  <si>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</si>
  <si>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</si>
  <si>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</si>
  <si>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</si>
  <si>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</si>
  <si>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</si>
  <si>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</si>
  <si>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</si>
  <si>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</si>
  <si>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</si>
  <si>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</si>
  <si>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</si>
  <si>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</si>
  <si>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</si>
  <si>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</si>
  <si>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</si>
  <si>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</si>
  <si>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</si>
  <si>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</si>
  <si>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</si>
  <si>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</si>
  <si>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</si>
  <si>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</si>
  <si>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</si>
  <si>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</si>
  <si>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</si>
  <si>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</si>
  <si>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</si>
  <si>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</si>
  <si>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</si>
  <si>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</si>
  <si>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</si>
  <si>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</si>
  <si>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</si>
  <si>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</si>
  <si>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</si>
  <si>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</si>
  <si>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</si>
  <si>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</si>
  <si>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</si>
  <si>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</si>
  <si>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</si>
  <si>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</si>
  <si>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</si>
  <si>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</si>
  <si>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</si>
  <si>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</si>
  <si>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</si>
  <si>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</si>
  <si>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</si>
  <si>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</si>
  <si>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</si>
  <si>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</si>
  <si>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</si>
  <si>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</si>
  <si>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</si>
  <si>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</si>
  <si>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</si>
  <si>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</si>
  <si>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</si>
  <si>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</si>
  <si>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</si>
  <si>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</si>
  <si>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</si>
  <si>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</si>
  <si>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</si>
  <si>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</si>
  <si>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</si>
  <si>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</si>
  <si>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</si>
  <si>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</si>
  <si>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</si>
  <si>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</si>
  <si>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</si>
  <si>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</si>
  <si>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</si>
  <si>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</si>
  <si>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</si>
  <si>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</si>
  <si>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</si>
  <si>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</si>
  <si>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</si>
  <si>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</si>
  <si>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</si>
  <si>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</si>
  <si>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</si>
  <si>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</si>
  <si>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</si>
  <si>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</si>
  <si>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</si>
  <si>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</si>
  <si>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</si>
  <si>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</si>
  <si>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</si>
  <si>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</si>
  <si>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</si>
  <si>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</si>
  <si>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</si>
  <si>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</si>
  <si>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</si>
  <si>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</si>
  <si>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</si>
  <si>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</si>
  <si>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</si>
  <si>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</si>
  <si>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</si>
  <si>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</si>
  <si>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</si>
  <si>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</si>
  <si>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</si>
  <si>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</si>
  <si>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</si>
  <si>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</si>
  <si>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</si>
  <si>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</si>
  <si>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</si>
  <si>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</si>
  <si>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</si>
  <si>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</si>
  <si>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</si>
  <si>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</si>
  <si>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</si>
  <si>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</si>
  <si>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</si>
  <si>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</si>
  <si>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</si>
  <si>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</si>
  <si>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</si>
  <si>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</si>
  <si>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</si>
  <si>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</si>
  <si>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</si>
  <si>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</si>
  <si>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</si>
  <si>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</si>
  <si>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</si>
  <si>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</si>
  <si>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</si>
  <si>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</si>
  <si>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</si>
  <si>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</si>
  <si>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</si>
  <si>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</si>
  <si>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</si>
  <si>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</si>
  <si>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</si>
  <si>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</si>
  <si>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</si>
  <si>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</si>
  <si>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</si>
  <si>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</si>
  <si>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</si>
  <si>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</si>
  <si>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</si>
  <si>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</si>
  <si>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</si>
  <si>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</si>
  <si>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</si>
  <si>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</si>
  <si>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</si>
  <si>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</si>
  <si>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</si>
  <si>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</si>
  <si>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</si>
  <si>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</si>
  <si>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</si>
  <si>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</si>
  <si>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</si>
  <si>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</si>
  <si>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</si>
  <si>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</si>
  <si>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</si>
  <si>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</si>
  <si>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</si>
  <si>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</si>
  <si>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</si>
  <si>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</si>
  <si>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</si>
  <si>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</si>
  <si>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</si>
  <si>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</si>
  <si>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</si>
  <si>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</si>
  <si>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</si>
  <si>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</si>
  <si>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</si>
  <si>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</si>
  <si>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</si>
  <si>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</si>
  <si>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</si>
  <si>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</si>
  <si>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</si>
  <si>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</si>
  <si>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</si>
  <si>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</si>
  <si>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</si>
  <si>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</si>
  <si>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</si>
  <si>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</si>
  <si>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</si>
  <si>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</si>
  <si>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</si>
  <si>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</si>
  <si>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</si>
  <si>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</si>
  <si>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</si>
  <si>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</si>
  <si>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</si>
  <si>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</si>
  <si>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</si>
  <si>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</si>
  <si>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</si>
  <si>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</si>
  <si>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</si>
  <si>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</si>
  <si>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</si>
  <si>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</si>
  <si>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</si>
  <si>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</si>
  <si>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</si>
  <si>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</si>
  <si>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</si>
  <si>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</si>
  <si>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</si>
  <si>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</si>
  <si>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</si>
  <si>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</si>
  <si>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</si>
  <si>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</si>
  <si>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</si>
  <si>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</si>
  <si>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</si>
  <si>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</si>
  <si>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</si>
  <si>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</si>
  <si>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</si>
  <si>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</si>
  <si>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</si>
  <si>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</si>
  <si>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</si>
  <si>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</si>
  <si>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</si>
  <si>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</si>
  <si>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</si>
  <si>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</si>
  <si>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</si>
  <si>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</si>
  <si>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</si>
  <si>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</si>
  <si>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</si>
  <si>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</si>
  <si>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</si>
  <si>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</si>
  <si>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</si>
  <si>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</si>
  <si>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</si>
  <si>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</si>
  <si>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</si>
  <si>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</si>
  <si>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</si>
  <si>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</si>
  <si>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</si>
  <si>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</si>
  <si>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</si>
  <si>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</si>
  <si>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</si>
  <si>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</si>
  <si>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</si>
  <si>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</si>
  <si>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</si>
  <si>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</si>
  <si>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</si>
  <si>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</si>
  <si>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</si>
  <si>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</si>
  <si>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</si>
  <si>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</si>
  <si>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</si>
  <si>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</si>
  <si>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</si>
  <si>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</si>
  <si>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</si>
  <si>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</si>
  <si>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</si>
  <si>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</si>
  <si>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</si>
  <si>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</si>
  <si>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</si>
  <si>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</si>
  <si>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</si>
  <si>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</si>
  <si>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</si>
  <si>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</si>
  <si>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</si>
  <si>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</si>
  <si>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</si>
  <si>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</si>
  <si>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</si>
  <si>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</si>
  <si>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</si>
  <si>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</si>
  <si>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</si>
  <si>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</si>
  <si>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</si>
  <si>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</si>
  <si>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</si>
  <si>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</si>
  <si>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</si>
  <si>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</si>
  <si>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</si>
  <si>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</si>
  <si>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</si>
  <si>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</si>
  <si>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</si>
  <si>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</si>
  <si>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</si>
  <si>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</si>
  <si>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</si>
  <si>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</si>
  <si>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</si>
  <si>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</si>
  <si>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</si>
  <si>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</si>
  <si>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</si>
  <si>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</si>
  <si>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</si>
  <si>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</si>
  <si>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</si>
  <si>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</si>
  <si>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</si>
  <si>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</si>
  <si>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</si>
  <si>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</si>
  <si>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</si>
  <si>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</si>
  <si>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</si>
  <si>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</si>
  <si>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</si>
  <si>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</si>
  <si>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</si>
  <si>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</si>
  <si>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</si>
  <si>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</si>
  <si>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</si>
  <si>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</si>
  <si>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</si>
  <si>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</si>
  <si>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</si>
  <si>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</si>
  <si>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</si>
  <si>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</si>
  <si>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</si>
  <si>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</si>
  <si>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</si>
  <si>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</si>
  <si>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</si>
  <si>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</si>
  <si>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</si>
  <si>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</si>
  <si>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</si>
  <si>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</si>
  <si>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</si>
  <si>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</si>
  <si>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</si>
  <si>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</si>
  <si>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</si>
  <si>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</si>
  <si>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</si>
  <si>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</si>
  <si>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</si>
  <si>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</si>
  <si>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</si>
  <si>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</si>
  <si>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</si>
  <si>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</si>
  <si>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</si>
  <si>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</si>
  <si>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</si>
  <si>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</si>
  <si>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</si>
  <si>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</si>
  <si>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</si>
  <si>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</si>
  <si>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</si>
  <si>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</si>
  <si>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</si>
  <si>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</si>
  <si>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</si>
  <si>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</si>
  <si>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</si>
  <si>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</si>
  <si>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</si>
  <si>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</si>
  <si>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</si>
  <si>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</si>
  <si>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</si>
  <si>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</si>
  <si>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</si>
  <si>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</si>
  <si>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</si>
  <si>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</si>
  <si>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</si>
  <si>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</si>
  <si>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</si>
  <si>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</si>
  <si>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</si>
  <si>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</si>
  <si>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</si>
  <si>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</si>
  <si>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</si>
  <si>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</si>
  <si>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</si>
  <si>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</si>
  <si>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</si>
  <si>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</si>
  <si>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</si>
  <si>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</si>
  <si>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</si>
  <si>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</si>
  <si>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</si>
  <si>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</si>
  <si>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</si>
  <si>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</si>
  <si>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</si>
  <si>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</si>
  <si>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</si>
  <si>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</si>
  <si>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</si>
  <si>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</si>
  <si>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</si>
  <si>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</si>
  <si>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</si>
  <si>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</si>
  <si>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</si>
  <si>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</si>
  <si>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</si>
  <si>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</si>
  <si>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</si>
  <si>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</si>
  <si>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</si>
  <si>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</si>
  <si>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</si>
  <si>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</si>
  <si>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</si>
  <si>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</si>
  <si>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</si>
  <si>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</si>
  <si>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</si>
  <si>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</si>
  <si>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</si>
  <si>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</si>
  <si>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</si>
  <si>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</si>
  <si>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</si>
  <si>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</si>
  <si>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</si>
  <si>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</si>
  <si>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</si>
  <si>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</si>
  <si>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</si>
  <si>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</si>
  <si>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</si>
  <si>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</si>
  <si>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</si>
  <si>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</si>
  <si>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</si>
  <si>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</si>
  <si>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</si>
  <si>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</si>
  <si>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</si>
  <si>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</si>
  <si>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</si>
  <si>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</si>
  <si>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</si>
  <si>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</si>
  <si>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</si>
  <si>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</si>
  <si>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</si>
  <si>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</si>
  <si>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</si>
  <si>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</si>
  <si>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</si>
  <si>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</si>
  <si>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</si>
  <si>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</si>
  <si>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</si>
  <si>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</si>
  <si>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</si>
  <si>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</si>
  <si>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</si>
  <si>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</si>
  <si>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</si>
  <si>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</si>
  <si>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</si>
  <si>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</si>
  <si>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</si>
  <si>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</si>
  <si>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</si>
  <si>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</si>
  <si>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</si>
  <si>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</si>
  <si>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</si>
  <si>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</si>
  <si>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</si>
  <si>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</si>
  <si>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</si>
  <si>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</si>
  <si>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</si>
  <si>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</si>
  <si>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</si>
  <si>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</si>
  <si>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</si>
  <si>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</si>
  <si>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</si>
  <si>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</si>
  <si>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</si>
  <si>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</si>
  <si>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</si>
  <si>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</si>
  <si>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</si>
  <si>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</si>
  <si>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</si>
  <si>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</si>
  <si>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</si>
  <si>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</si>
  <si>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</si>
  <si>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</si>
  <si>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</si>
  <si>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</si>
  <si>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</si>
  <si>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</si>
  <si>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</si>
  <si>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</si>
  <si>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</si>
  <si>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</si>
  <si>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</si>
  <si>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</si>
  <si>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</si>
  <si>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</si>
  <si>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</si>
  <si>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</si>
  <si>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</si>
  <si>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</si>
  <si>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</si>
  <si>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</si>
  <si>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</si>
  <si>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</si>
  <si>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</si>
  <si>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</si>
  <si>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</si>
  <si>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</si>
  <si>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</si>
  <si>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</si>
  <si>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</si>
  <si>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</si>
  <si>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</si>
  <si>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</si>
  <si>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</si>
  <si>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</si>
  <si>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</si>
  <si>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</si>
  <si>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</si>
  <si>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</si>
  <si>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</si>
  <si>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</si>
  <si>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</si>
  <si>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</si>
  <si>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</si>
  <si>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</si>
  <si>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</si>
  <si>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</si>
  <si>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</si>
  <si>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</si>
  <si>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</si>
  <si>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</si>
  <si>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</si>
  <si>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</si>
  <si>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</si>
  <si>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</si>
  <si>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</si>
  <si>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</si>
  <si>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</si>
  <si>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</si>
  <si>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</si>
  <si>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</si>
  <si>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</si>
  <si>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</si>
  <si>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</si>
  <si>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</si>
  <si>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</si>
  <si>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</si>
  <si>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</si>
  <si>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</si>
  <si>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</si>
  <si>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</si>
  <si>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</si>
  <si>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</si>
  <si>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</si>
  <si>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</si>
  <si>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</si>
  <si>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</si>
  <si>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</si>
  <si>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</si>
  <si>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</si>
  <si>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</si>
  <si>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</si>
  <si>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</si>
  <si>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</si>
  <si>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</si>
  <si>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</si>
  <si>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</si>
  <si>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</si>
  <si>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</si>
  <si>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</si>
  <si>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</si>
  <si>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</si>
  <si>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</si>
  <si>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</si>
  <si>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</si>
  <si>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</si>
  <si>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</si>
  <si>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</si>
  <si>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</si>
  <si>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</si>
  <si>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</si>
  <si>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</si>
  <si>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</si>
  <si>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</si>
  <si>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</si>
  <si>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</si>
  <si>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</si>
  <si>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</si>
  <si>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</si>
  <si>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</si>
  <si>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</si>
  <si>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</si>
  <si>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</si>
  <si>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</si>
  <si>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</si>
  <si>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</si>
  <si>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</si>
  <si>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</si>
  <si>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</si>
  <si>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</si>
  <si>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</si>
  <si>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</si>
  <si>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</si>
  <si>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</si>
  <si>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</si>
  <si>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</si>
  <si>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</si>
  <si>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</si>
  <si>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</si>
  <si>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</si>
  <si>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</si>
  <si>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</si>
  <si>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</si>
  <si>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</si>
  <si>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</si>
  <si>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</si>
  <si>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</si>
  <si>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</si>
  <si>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</si>
  <si>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</si>
  <si>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</si>
  <si>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</si>
  <si>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</si>
  <si>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</si>
  <si>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</si>
  <si>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</si>
  <si>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</si>
  <si>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</si>
  <si>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</si>
  <si>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</si>
  <si>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</si>
  <si>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</si>
  <si>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</si>
  <si>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</si>
  <si>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</si>
  <si>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</si>
  <si>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</si>
  <si>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</si>
  <si>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</si>
  <si>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</si>
  <si>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</si>
  <si>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</si>
  <si>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</si>
  <si>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</si>
  <si>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</si>
  <si>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</si>
  <si>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</si>
  <si>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</si>
  <si>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</si>
  <si>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</si>
  <si>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</si>
  <si>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</si>
  <si>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</si>
  <si>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</si>
  <si>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</si>
  <si>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</si>
  <si>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</si>
  <si>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</si>
  <si>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</si>
  <si>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</si>
  <si>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</si>
  <si>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</si>
  <si>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</si>
  <si>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</si>
  <si>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</si>
  <si>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</si>
  <si>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</si>
  <si>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</si>
  <si>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</si>
  <si>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</si>
  <si>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</si>
  <si>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</si>
  <si>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</si>
  <si>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</si>
  <si>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</si>
  <si>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</si>
  <si>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</si>
  <si>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</si>
  <si>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</si>
  <si>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</si>
  <si>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</si>
  <si>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</si>
  <si>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</si>
  <si>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</si>
  <si>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</si>
  <si>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</si>
  <si>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</si>
  <si>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</si>
  <si>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</si>
  <si>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</si>
  <si>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</si>
  <si>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</si>
  <si>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</si>
  <si>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</si>
  <si>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</si>
  <si>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</si>
  <si>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</si>
  <si>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</si>
  <si>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</si>
  <si>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</si>
  <si>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</si>
  <si>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</si>
  <si>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</si>
  <si>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</si>
  <si>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</si>
  <si>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</si>
  <si>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</si>
  <si>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</si>
  <si>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</si>
  <si>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</si>
  <si>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</si>
  <si>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</si>
  <si>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</si>
  <si>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</si>
  <si>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</si>
  <si>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</si>
  <si>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</si>
  <si>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</si>
  <si>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</si>
  <si>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</si>
  <si>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</si>
  <si>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</si>
  <si>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</si>
  <si>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</si>
  <si>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</si>
  <si>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</si>
  <si>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</si>
  <si>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</si>
  <si>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</si>
  <si>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</si>
  <si>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</si>
  <si>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</si>
  <si>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</si>
  <si>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</si>
  <si>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</si>
  <si>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</si>
  <si>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</si>
  <si>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</si>
  <si>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</si>
  <si>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</si>
  <si>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</si>
  <si>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</si>
  <si>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</si>
  <si>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</si>
  <si>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</si>
  <si>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</si>
  <si>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</si>
  <si>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</si>
  <si>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</si>
  <si>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</si>
  <si>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</si>
  <si>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</si>
  <si>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</si>
  <si>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</si>
  <si>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</si>
  <si>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</si>
  <si>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</si>
  <si>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</si>
  <si>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</si>
  <si>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</si>
  <si>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</si>
  <si>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</si>
  <si>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</si>
  <si>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</si>
  <si>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</si>
  <si>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</si>
  <si>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</si>
  <si>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</si>
  <si>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</si>
  <si>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</si>
  <si>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</si>
  <si>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</si>
  <si>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</si>
  <si>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</si>
  <si>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</si>
  <si>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</si>
  <si>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</si>
  <si>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</si>
  <si>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</si>
  <si>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</si>
  <si>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</si>
  <si>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</si>
  <si>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</si>
  <si>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</si>
  <si>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</si>
  <si>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</si>
  <si>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</si>
  <si>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</si>
  <si>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</si>
  <si>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</si>
  <si>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</si>
  <si>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</si>
  <si>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</si>
  <si>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</si>
  <si>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</si>
  <si>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</si>
  <si>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</si>
  <si>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</si>
  <si>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</si>
  <si>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</si>
  <si>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</si>
  <si>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</si>
  <si>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</si>
  <si>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</si>
  <si>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</si>
  <si>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</si>
  <si>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</si>
  <si>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</si>
  <si>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</si>
  <si>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</si>
  <si>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</si>
  <si>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</si>
  <si>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</si>
  <si>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</si>
  <si>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</si>
  <si>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</si>
  <si>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</si>
  <si>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</si>
  <si>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</si>
  <si>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</si>
  <si>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</si>
  <si>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</si>
  <si>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</si>
  <si>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</si>
  <si>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</si>
  <si>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</si>
  <si>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</si>
  <si>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</si>
  <si>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</si>
  <si>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</si>
  <si>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</si>
  <si>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</si>
  <si>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</si>
  <si>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</si>
  <si>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</si>
  <si>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</si>
  <si>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</si>
  <si>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</si>
  <si>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</si>
  <si>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</si>
  <si>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</si>
  <si>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</si>
  <si>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</si>
  <si>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</si>
  <si>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</si>
  <si>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</si>
  <si>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</si>
  <si>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</si>
  <si>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</si>
  <si>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</si>
  <si>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</si>
  <si>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</si>
  <si>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</si>
  <si>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</si>
  <si>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</si>
  <si>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</si>
  <si>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</si>
  <si>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</si>
  <si>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</si>
  <si>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</si>
  <si>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</si>
  <si>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</si>
  <si>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</si>
  <si>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</si>
  <si>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</si>
  <si>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</si>
  <si>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</si>
  <si>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</si>
  <si>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</si>
  <si>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</si>
  <si>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</si>
  <si>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</si>
  <si>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</si>
  <si>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</si>
  <si>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</si>
  <si>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</si>
  <si>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</si>
  <si>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</si>
  <si>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</si>
  <si>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</si>
  <si>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</si>
  <si>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</si>
  <si>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</si>
  <si>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</si>
  <si>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</si>
  <si>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</si>
  <si>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</si>
  <si>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</si>
  <si>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</si>
  <si>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</si>
  <si>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</si>
  <si>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</si>
  <si>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</si>
  <si>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</si>
  <si>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</si>
  <si>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</si>
  <si>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</si>
  <si>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</si>
  <si>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</si>
  <si>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</si>
  <si>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</si>
  <si>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</si>
  <si>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</si>
  <si>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</si>
  <si>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</si>
  <si>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</si>
  <si>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</si>
  <si>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</si>
  <si>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</si>
  <si>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</si>
  <si>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</si>
  <si>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</si>
  <si>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</si>
  <si>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</si>
  <si>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</si>
  <si>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</si>
  <si>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</si>
  <si>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</si>
  <si>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</si>
  <si>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</si>
  <si>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</si>
  <si>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</si>
  <si>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</si>
  <si>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</si>
  <si>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</si>
  <si>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</si>
  <si>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</si>
  <si>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</si>
  <si>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</si>
  <si>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</si>
  <si>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</si>
  <si>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</si>
  <si>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</si>
  <si>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</si>
  <si>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</si>
  <si>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</si>
  <si>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</si>
  <si>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</si>
  <si>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</si>
  <si>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</si>
  <si>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</si>
  <si>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</si>
  <si>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</si>
  <si>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</si>
  <si>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</si>
  <si>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</si>
  <si>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</si>
  <si>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</si>
  <si>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</si>
  <si>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</si>
  <si>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</si>
  <si>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</si>
  <si>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</si>
  <si>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</si>
  <si>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</si>
  <si>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</si>
  <si>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</si>
  <si>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</si>
  <si>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</si>
  <si>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</si>
  <si>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</si>
  <si>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</si>
  <si>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</si>
  <si>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</si>
  <si>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</si>
  <si>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</si>
  <si>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</si>
  <si>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</si>
  <si>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</si>
  <si>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</si>
  <si>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</si>
  <si>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</si>
  <si>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</si>
  <si>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</si>
  <si>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</si>
  <si>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</si>
  <si>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</si>
  <si>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</si>
  <si>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</si>
  <si>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</si>
  <si>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</si>
  <si>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</si>
  <si>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</si>
  <si>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</si>
  <si>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</si>
  <si>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</si>
  <si>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</si>
  <si>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</si>
  <si>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</si>
  <si>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</si>
  <si>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</si>
  <si>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</si>
  <si>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</si>
  <si>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</si>
  <si>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</si>
  <si>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</si>
  <si>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</si>
  <si>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</si>
  <si>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</si>
  <si>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</si>
  <si>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</si>
  <si>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</si>
  <si>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</si>
  <si>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</si>
  <si>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</si>
  <si>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</si>
  <si>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</si>
  <si>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</si>
  <si>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</si>
  <si>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</si>
  <si>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</si>
  <si>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</si>
  <si>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</si>
  <si>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</si>
  <si>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</si>
  <si>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</si>
  <si>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</si>
  <si>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</si>
  <si>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</si>
  <si>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</si>
  <si>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</si>
  <si>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</si>
  <si>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</si>
  <si>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</si>
  <si>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</si>
  <si>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</si>
  <si>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</si>
  <si>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</si>
  <si>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</si>
  <si>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</si>
  <si>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</si>
  <si>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</si>
  <si>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</si>
  <si>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</si>
  <si>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</si>
  <si>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</si>
  <si>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</si>
  <si>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</si>
  <si>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</si>
  <si>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</si>
  <si>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</si>
  <si>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</si>
  <si>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</si>
  <si>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</si>
  <si>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</si>
  <si>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</si>
  <si>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</si>
  <si>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</si>
  <si>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</si>
  <si>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</si>
  <si>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</si>
  <si>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</si>
  <si>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</si>
  <si>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</si>
  <si>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</si>
  <si>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</si>
  <si>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</si>
  <si>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</si>
  <si>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</si>
  <si>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</si>
  <si>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</si>
  <si>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</si>
  <si>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</si>
  <si>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</si>
  <si>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</si>
  <si>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</si>
  <si>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</si>
  <si>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</si>
  <si>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</si>
  <si>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</si>
  <si>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</si>
  <si>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</si>
  <si>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</si>
  <si>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</si>
  <si>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</si>
  <si>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</si>
  <si>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</si>
  <si>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</si>
  <si>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</si>
  <si>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</si>
  <si>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</si>
  <si>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</si>
  <si>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</si>
  <si>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</si>
  <si>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</si>
  <si>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</si>
  <si>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</si>
  <si>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</si>
  <si>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</si>
  <si>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</si>
  <si>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</si>
  <si>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</si>
  <si>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</si>
  <si>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</si>
  <si>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</si>
  <si>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</si>
  <si>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</si>
  <si>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</si>
  <si>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</si>
  <si>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</si>
  <si>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</si>
  <si>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</si>
  <si>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</si>
  <si>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</si>
  <si>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</si>
  <si>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</si>
  <si>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</si>
  <si>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</si>
  <si>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</si>
  <si>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</si>
  <si>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</si>
  <si>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</si>
  <si>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</si>
  <si>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</si>
  <si>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</si>
  <si>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</si>
  <si>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</si>
  <si>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</si>
  <si>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</si>
  <si>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</si>
  <si>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</si>
  <si>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</si>
  <si>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</si>
  <si>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</si>
  <si>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</si>
  <si>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</si>
  <si>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</si>
  <si>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</si>
  <si>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</si>
  <si>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</si>
  <si>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</si>
  <si>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</si>
  <si>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</si>
  <si>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</si>
  <si>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</si>
  <si>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</si>
  <si>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</si>
  <si>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</si>
  <si>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</si>
  <si>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</si>
  <si>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</si>
  <si>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</si>
  <si>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</si>
  <si>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</si>
  <si>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</si>
  <si>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</si>
  <si>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</si>
  <si>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</si>
  <si>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</si>
  <si>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</si>
  <si>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</si>
  <si>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</si>
  <si>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</si>
  <si>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</si>
  <si>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</si>
  <si>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</si>
  <si>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</si>
  <si>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</si>
  <si>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</si>
  <si>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</si>
  <si>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</si>
  <si>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</si>
  <si>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</si>
  <si>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</si>
  <si>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</si>
  <si>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</si>
  <si>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</si>
  <si>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</si>
  <si>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</si>
  <si>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</si>
  <si>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</si>
  <si>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</si>
  <si>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</si>
  <si>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</si>
  <si>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</si>
  <si>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</si>
  <si>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</si>
  <si>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</si>
  <si>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</si>
  <si>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</si>
  <si>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</si>
  <si>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</si>
  <si>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</si>
  <si>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</si>
  <si>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</si>
  <si>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</si>
  <si>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</si>
  <si>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</si>
  <si>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</si>
  <si>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</si>
  <si>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</si>
  <si>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</si>
  <si>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</si>
  <si>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</si>
  <si>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</si>
  <si>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</si>
  <si>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</si>
  <si>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</si>
  <si>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</si>
  <si>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</si>
  <si>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</si>
  <si>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</si>
  <si>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</si>
  <si>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</si>
  <si>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</si>
  <si>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</si>
  <si>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</si>
  <si>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</si>
  <si>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</si>
  <si>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</si>
  <si>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</si>
  <si>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</si>
  <si>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</si>
  <si>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</si>
  <si>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</si>
  <si>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</si>
  <si>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</si>
  <si>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</si>
  <si>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</si>
  <si>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</si>
  <si>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</si>
  <si>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</si>
  <si>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</si>
  <si>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</si>
  <si>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</si>
  <si>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</si>
  <si>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</si>
  <si>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</si>
  <si>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</si>
  <si>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</si>
  <si>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</si>
  <si>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</si>
  <si>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</si>
  <si>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</si>
  <si>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</si>
  <si>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</si>
  <si>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</si>
  <si>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</si>
  <si>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</si>
  <si>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</si>
  <si>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</si>
  <si>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</si>
  <si>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</si>
  <si>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</si>
  <si>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</si>
  <si>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</si>
  <si>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</si>
  <si>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</si>
  <si>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</si>
  <si>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</si>
  <si>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</si>
  <si>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</si>
  <si>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</si>
  <si>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</si>
  <si>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</si>
  <si>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</si>
  <si>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</si>
  <si>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</si>
  <si>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</si>
  <si>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</si>
  <si>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</si>
  <si>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</si>
  <si>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</si>
  <si>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</si>
  <si>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</si>
  <si>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</si>
  <si>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</si>
  <si>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</si>
  <si>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</si>
  <si>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</si>
  <si>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</si>
  <si>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</si>
  <si>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</si>
  <si>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</si>
  <si>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</si>
  <si>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</si>
  <si>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</si>
  <si>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</si>
  <si>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</si>
  <si>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</si>
  <si>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</si>
  <si>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</si>
  <si>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</si>
  <si>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</si>
  <si>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</si>
  <si>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</si>
  <si>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</si>
  <si>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</si>
  <si>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</si>
  <si>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</si>
  <si>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</si>
  <si>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</si>
  <si>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</si>
  <si>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</si>
  <si>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</si>
  <si>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</si>
  <si>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</si>
  <si>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</si>
  <si>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</si>
  <si>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</si>
  <si>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</si>
  <si>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</si>
  <si>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</si>
  <si>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</si>
  <si>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</si>
  <si>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</si>
  <si>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</si>
  <si>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</si>
  <si>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</si>
  <si>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</si>
  <si>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</si>
  <si>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</si>
  <si>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</si>
  <si>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</si>
  <si>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</si>
  <si>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</si>
  <si>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</si>
  <si>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</si>
  <si>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</si>
  <si>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</si>
  <si>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</si>
  <si>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</si>
  <si>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</si>
  <si>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</si>
  <si>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</si>
  <si>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</si>
  <si>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</si>
  <si>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</si>
  <si>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</si>
  <si>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</si>
  <si>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</si>
  <si>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</si>
  <si>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</si>
  <si>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</si>
  <si>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</si>
  <si>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</si>
  <si>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</si>
  <si>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</si>
  <si>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</si>
  <si>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</si>
  <si>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</si>
  <si>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</si>
  <si>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</si>
  <si>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</si>
  <si>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</si>
  <si>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</si>
  <si>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</si>
  <si>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</si>
  <si>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</si>
  <si>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</si>
  <si>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</si>
  <si>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</si>
  <si>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</si>
  <si>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</si>
  <si>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</si>
  <si>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</si>
  <si>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</si>
  <si>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</si>
  <si>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</si>
  <si>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</si>
  <si>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</si>
  <si>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</si>
  <si>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</si>
  <si>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</si>
  <si>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</si>
  <si>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</si>
  <si>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</si>
  <si>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</si>
  <si>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</si>
  <si>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</si>
  <si>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</si>
  <si>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</si>
  <si>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</si>
  <si>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</si>
  <si>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</si>
  <si>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</si>
  <si>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</si>
  <si>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</si>
  <si>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</si>
  <si>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</si>
  <si>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</si>
  <si>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</si>
  <si>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</si>
  <si>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</si>
  <si>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</si>
  <si>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</si>
  <si>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</si>
  <si>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</si>
  <si>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</si>
  <si>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</si>
  <si>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</si>
  <si>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</si>
  <si>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</si>
  <si>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</si>
  <si>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</si>
  <si>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</si>
  <si>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</si>
  <si>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</si>
  <si>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</si>
  <si>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</si>
  <si>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</si>
  <si>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</si>
  <si>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</si>
  <si>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</si>
  <si>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</si>
  <si>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</si>
  <si>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</si>
  <si>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</si>
  <si>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</si>
  <si>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</si>
  <si>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</si>
  <si>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</si>
  <si>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</si>
  <si>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</si>
  <si>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</si>
  <si>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</si>
  <si>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</si>
  <si>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</si>
  <si>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</si>
  <si>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</si>
  <si>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</si>
  <si>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</si>
  <si>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</si>
  <si>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</si>
  <si>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</si>
  <si>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</si>
  <si>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</si>
  <si>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</si>
  <si>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</si>
  <si>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</si>
  <si>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</si>
  <si>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</si>
  <si>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</si>
  <si>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</si>
  <si>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</si>
  <si>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</si>
  <si>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</si>
  <si>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</si>
  <si>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</si>
  <si>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</si>
  <si>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</si>
  <si>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</si>
  <si>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</si>
  <si>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</si>
  <si>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</si>
  <si>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</si>
  <si>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</si>
  <si>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</si>
  <si>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</si>
  <si>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</si>
  <si>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</si>
  <si>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</si>
  <si>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</si>
  <si>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</si>
  <si>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</si>
  <si>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</si>
  <si>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</si>
  <si>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</si>
  <si>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</si>
  <si>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</si>
  <si>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</si>
  <si>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</si>
  <si>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</si>
  <si>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</si>
  <si>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</si>
  <si>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</si>
  <si>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</si>
  <si>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</si>
  <si>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</si>
  <si>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</si>
  <si>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</si>
  <si>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</si>
  <si>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</si>
  <si>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</si>
  <si>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</si>
  <si>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</si>
  <si>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</si>
  <si>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</si>
  <si>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</si>
  <si>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</si>
  <si>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</si>
  <si>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</si>
  <si>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</si>
  <si>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</si>
  <si>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</si>
  <si>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</si>
  <si>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</si>
  <si>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</si>
  <si>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</si>
  <si>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</si>
  <si>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</si>
  <si>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</si>
  <si>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</si>
  <si>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</si>
  <si>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</si>
  <si>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</si>
  <si>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</si>
  <si>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</si>
  <si>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</si>
  <si>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</si>
  <si>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</si>
  <si>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</si>
  <si>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</si>
  <si>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</si>
  <si>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</si>
  <si>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</si>
  <si>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</si>
  <si>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</si>
  <si>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</si>
  <si>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</si>
  <si>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</si>
  <si>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</si>
  <si>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</si>
  <si>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</si>
  <si>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</si>
  <si>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</si>
  <si>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</si>
  <si>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</si>
  <si>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</si>
  <si>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</si>
  <si>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</si>
  <si>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</si>
  <si>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</si>
  <si>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</si>
  <si>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</si>
  <si>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</si>
  <si>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</si>
  <si>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</si>
  <si>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</si>
  <si>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</si>
  <si>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</si>
  <si>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</si>
  <si>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</si>
  <si>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</si>
  <si>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</si>
  <si>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</si>
  <si>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</si>
  <si>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</si>
  <si>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</si>
  <si>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</si>
  <si>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</si>
  <si>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</si>
  <si>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</si>
  <si>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</si>
  <si>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</si>
  <si>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</si>
  <si>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</si>
  <si>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</si>
  <si>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</si>
  <si>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</si>
  <si>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</si>
  <si>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</si>
  <si>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</si>
  <si>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</si>
  <si>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</si>
  <si>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</si>
  <si>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</si>
  <si>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</si>
  <si>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</si>
  <si>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</si>
  <si>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</si>
  <si>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</si>
  <si>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</si>
  <si>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</si>
  <si>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</si>
  <si>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</si>
  <si>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</si>
  <si>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</si>
  <si>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</si>
  <si>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</si>
  <si>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</si>
  <si>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</si>
  <si>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</si>
  <si>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</si>
  <si>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</si>
  <si>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</si>
  <si>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</si>
  <si>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</si>
  <si>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</si>
  <si>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</si>
  <si>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</si>
  <si>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</si>
  <si>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</si>
  <si>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</si>
  <si>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</si>
  <si>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</si>
  <si>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</si>
  <si>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</si>
  <si>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</si>
  <si>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</si>
  <si>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</si>
  <si>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</si>
  <si>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</si>
  <si>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</si>
  <si>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</si>
  <si>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</si>
  <si>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</si>
  <si>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</si>
  <si>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</si>
  <si>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</si>
  <si>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</si>
  <si>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</si>
  <si>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</si>
  <si>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</si>
  <si>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</si>
  <si>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</si>
  <si>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</si>
  <si>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</si>
  <si>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</si>
  <si>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</si>
  <si>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</si>
  <si>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</si>
  <si>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</si>
  <si>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</si>
  <si>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</si>
  <si>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</si>
  <si>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</si>
  <si>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</si>
  <si>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</si>
  <si>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</si>
  <si>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</si>
  <si>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</si>
  <si>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</si>
  <si>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</si>
  <si>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</si>
  <si>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</si>
  <si>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</si>
  <si>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</si>
  <si>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</si>
  <si>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</si>
  <si>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</si>
  <si>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</si>
  <si>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</si>
  <si>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</si>
  <si>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</si>
  <si>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</si>
  <si>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</si>
  <si>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</si>
  <si>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</si>
  <si>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</si>
  <si>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</si>
  <si>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</si>
  <si>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</si>
  <si>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</si>
  <si>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</si>
  <si>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</si>
  <si>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</si>
  <si>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</si>
  <si>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</si>
  <si>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</si>
  <si>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</si>
  <si>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</si>
  <si>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</si>
  <si>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</si>
  <si>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</si>
  <si>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</si>
  <si>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</si>
  <si>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</si>
  <si>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</si>
  <si>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</si>
  <si>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</si>
  <si>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</si>
  <si>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</si>
  <si>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</si>
  <si>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</si>
  <si>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</si>
  <si>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</si>
  <si>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</si>
  <si>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</si>
  <si>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</si>
  <si>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</si>
  <si>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</si>
  <si>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</si>
  <si>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</si>
  <si>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</si>
  <si>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</si>
  <si>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</si>
  <si>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</si>
  <si>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</si>
  <si>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</si>
  <si>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</si>
  <si>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</si>
  <si>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</si>
  <si>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</si>
  <si>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</si>
  <si>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</si>
  <si>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</si>
  <si>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</si>
  <si>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</si>
  <si>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</si>
  <si>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</si>
  <si>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</si>
  <si>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</si>
  <si>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</si>
  <si>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</si>
  <si>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</si>
  <si>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</si>
  <si>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</si>
  <si>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</si>
  <si>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</si>
  <si>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</si>
  <si>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</si>
  <si>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</si>
  <si>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</si>
  <si>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</si>
  <si>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</si>
  <si>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</si>
  <si>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</si>
  <si>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</si>
  <si>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</si>
  <si>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</si>
  <si>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</si>
  <si>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</si>
  <si>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</si>
  <si>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</si>
  <si>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</si>
  <si>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</si>
  <si>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</si>
  <si>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</si>
  <si>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</si>
  <si>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</si>
  <si>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</si>
  <si>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</si>
  <si>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</si>
  <si>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</si>
  <si>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</si>
  <si>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</si>
  <si>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</si>
  <si>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</si>
  <si>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</si>
  <si>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</si>
  <si>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</si>
  <si>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</si>
  <si>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</si>
  <si>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</si>
  <si>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</si>
  <si>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</si>
  <si>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</si>
  <si>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</si>
  <si>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</si>
  <si>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</si>
  <si>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</si>
  <si>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</si>
  <si>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</si>
  <si>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</si>
  <si>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</si>
  <si>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</si>
  <si>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</si>
  <si>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</si>
  <si>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</si>
  <si>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</si>
  <si>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</si>
  <si>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</si>
  <si>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</si>
  <si>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</si>
  <si>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</si>
  <si>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</si>
  <si>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</si>
  <si>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</si>
  <si>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</si>
  <si>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</si>
  <si>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</si>
  <si>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</si>
  <si>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</si>
  <si>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</si>
  <si>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</si>
  <si>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</si>
  <si>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</si>
  <si>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</si>
  <si>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</si>
  <si>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</si>
  <si>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</si>
  <si>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</si>
  <si>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</si>
  <si>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</si>
  <si>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</si>
  <si>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</si>
  <si>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</si>
  <si>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</si>
  <si>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</si>
  <si>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</si>
  <si>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</si>
  <si>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</si>
  <si>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</si>
  <si>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</si>
  <si>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</si>
  <si>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</si>
  <si>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</si>
  <si>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</si>
  <si>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</si>
  <si>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</si>
  <si>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</si>
  <si>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</si>
  <si>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</si>
  <si>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</si>
  <si>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</si>
  <si>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</si>
  <si>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</si>
  <si>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</si>
  <si>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</si>
  <si>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</si>
  <si>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</si>
  <si>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</si>
  <si>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</si>
  <si>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</si>
  <si>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</si>
  <si>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</si>
  <si>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</si>
  <si>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</si>
  <si>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</si>
  <si>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</si>
  <si>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</si>
  <si>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</si>
  <si>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</si>
  <si>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</si>
  <si>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</si>
  <si>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</si>
  <si>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</si>
  <si>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</si>
  <si>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</si>
  <si>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</si>
  <si>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</si>
  <si>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</si>
  <si>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</si>
  <si>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</si>
  <si>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</si>
  <si>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</si>
  <si>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</si>
  <si>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</si>
  <si>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</si>
  <si>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</si>
  <si>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</si>
  <si>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</si>
  <si>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</si>
  <si>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</si>
  <si>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</si>
  <si>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</si>
  <si>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</si>
  <si>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</si>
  <si>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</si>
  <si>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</si>
  <si>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</si>
  <si>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</si>
  <si>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</si>
  <si>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</si>
  <si>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</si>
  <si>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</si>
  <si>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</si>
  <si>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</si>
  <si>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</si>
  <si>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</si>
  <si>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</si>
  <si>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</si>
  <si>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</si>
  <si>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</si>
  <si>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</si>
  <si>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</si>
  <si>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</si>
  <si>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</si>
  <si>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</si>
  <si>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</si>
  <si>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</si>
  <si>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</si>
  <si>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</si>
  <si>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</si>
  <si>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</si>
  <si>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</si>
  <si>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</si>
  <si>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</si>
  <si>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</si>
  <si>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</si>
  <si>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</si>
  <si>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</si>
  <si>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</si>
  <si>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</si>
  <si>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</si>
  <si>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</si>
  <si>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</si>
  <si>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</si>
  <si>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</si>
  <si>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</si>
  <si>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</si>
  <si>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</si>
  <si>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</si>
  <si>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</si>
  <si>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</si>
  <si>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</si>
  <si>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</si>
  <si>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</si>
  <si>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</si>
  <si>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</si>
  <si>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</si>
  <si>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</si>
  <si>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</si>
  <si>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</si>
  <si>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</si>
  <si>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</si>
  <si>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</si>
  <si>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</si>
  <si>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</si>
  <si>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</si>
  <si>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</si>
  <si>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</si>
  <si>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</si>
  <si>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</si>
  <si>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</si>
  <si>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</si>
  <si>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</si>
  <si>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</si>
  <si>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</si>
  <si>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</si>
  <si>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</si>
  <si>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</si>
  <si>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</si>
  <si>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</si>
  <si>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</si>
  <si>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</si>
  <si>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</si>
  <si>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</si>
  <si>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</si>
  <si>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</si>
  <si>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</si>
  <si>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</si>
  <si>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</si>
  <si>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</si>
  <si>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</si>
  <si>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</si>
  <si>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</si>
  <si>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</si>
  <si>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</si>
  <si>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</si>
  <si>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</si>
  <si>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</si>
  <si>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</si>
  <si>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</si>
  <si>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</si>
  <si>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</si>
  <si>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</si>
  <si>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</si>
  <si>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</si>
  <si>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</si>
  <si>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</si>
  <si>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</si>
  <si>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</si>
  <si>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</si>
  <si>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</si>
  <si>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</si>
  <si>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</si>
  <si>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</si>
  <si>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</si>
  <si>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</si>
  <si>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</si>
  <si>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</si>
  <si>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</si>
  <si>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</si>
  <si>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</si>
  <si>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</si>
  <si>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</si>
  <si>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</si>
  <si>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</si>
  <si>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</si>
  <si>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</si>
  <si>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</si>
  <si>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</si>
  <si>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</si>
  <si>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</si>
  <si>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</si>
  <si>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</si>
  <si>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</si>
  <si>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</si>
  <si>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</si>
  <si>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</si>
  <si>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</si>
  <si>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</si>
  <si>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</si>
  <si>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</si>
  <si>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</si>
  <si>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</si>
  <si>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</si>
  <si>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</si>
  <si>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</si>
  <si>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</si>
  <si>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</si>
  <si>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</si>
  <si>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</si>
  <si>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</si>
  <si>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</si>
  <si>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</si>
  <si>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</si>
  <si>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</si>
  <si>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</si>
  <si>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</si>
  <si>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</si>
  <si>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</si>
  <si>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</si>
  <si>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</si>
  <si>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</si>
  <si>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</si>
  <si>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</si>
  <si>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</si>
  <si>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</si>
  <si>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</si>
  <si>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</si>
  <si>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</si>
  <si>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</si>
  <si>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</si>
  <si>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</si>
  <si>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</si>
  <si>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</si>
  <si>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</si>
  <si>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</si>
  <si>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</si>
  <si>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</si>
  <si>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</si>
  <si>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</si>
  <si>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</si>
  <si>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</si>
  <si>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</si>
  <si>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</si>
  <si>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</si>
  <si>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</si>
  <si>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</si>
  <si>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</si>
  <si>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</si>
  <si>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</si>
  <si>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</si>
  <si>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</si>
  <si>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</si>
  <si>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</si>
  <si>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</si>
  <si>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</si>
  <si>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</si>
  <si>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</si>
  <si>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</si>
  <si>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</si>
  <si>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</si>
  <si>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</si>
  <si>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</si>
  <si>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</si>
  <si>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</si>
  <si>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</si>
  <si>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</si>
  <si>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</si>
  <si>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</si>
  <si>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</si>
  <si>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</si>
  <si>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</si>
  <si>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</si>
  <si>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</si>
  <si>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</si>
  <si>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</si>
  <si>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</si>
  <si>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</si>
  <si>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</si>
  <si>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</si>
  <si>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</si>
  <si>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</si>
  <si>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</si>
  <si>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</si>
  <si>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</si>
  <si>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</si>
  <si>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</si>
  <si>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</si>
  <si>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</si>
  <si>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</si>
  <si>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</si>
  <si>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</si>
  <si>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</si>
  <si>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</si>
  <si>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</si>
  <si>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</si>
  <si>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</si>
  <si>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</si>
  <si>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</si>
  <si>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</si>
  <si>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</si>
  <si>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</si>
  <si>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</si>
  <si>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</si>
  <si>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</si>
  <si>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</si>
  <si>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</si>
  <si>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</si>
  <si>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</si>
  <si>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</si>
  <si>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</si>
  <si>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</si>
  <si>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</si>
  <si>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</si>
  <si>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</si>
  <si>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</si>
  <si>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</si>
  <si>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</si>
  <si>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</si>
  <si>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</si>
  <si>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</si>
  <si>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</si>
  <si>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</si>
  <si>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</si>
  <si>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</si>
  <si>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</si>
  <si>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</si>
  <si>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</si>
  <si>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</si>
  <si>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</si>
  <si>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</si>
  <si>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</si>
  <si>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</si>
  <si>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</si>
  <si>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</si>
  <si>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</si>
  <si>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</si>
  <si>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</si>
  <si>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</si>
  <si>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</si>
  <si>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</si>
  <si>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</si>
  <si>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</si>
  <si>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</si>
  <si>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</si>
  <si>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</si>
  <si>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</si>
  <si>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</si>
  <si>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</si>
  <si>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</si>
  <si>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</si>
  <si>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</si>
  <si>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</si>
  <si>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</si>
  <si>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</si>
  <si>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</si>
  <si>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</si>
  <si>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</si>
  <si>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</si>
  <si>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</si>
  <si>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</si>
  <si>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</si>
  <si>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</si>
  <si>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</si>
  <si>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</si>
  <si>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</si>
  <si>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</si>
  <si>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</si>
  <si>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</si>
  <si>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</si>
  <si>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</si>
  <si>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</si>
  <si>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</si>
  <si>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</si>
  <si>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</si>
  <si>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</si>
  <si>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</si>
  <si>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</si>
  <si>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</si>
  <si>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</si>
  <si>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</si>
  <si>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</si>
  <si>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</si>
  <si>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</si>
  <si>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</si>
  <si>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</si>
  <si>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</si>
  <si>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</si>
  <si>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</si>
  <si>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</si>
  <si>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</si>
  <si>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</si>
  <si>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</si>
  <si>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</si>
  <si>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</si>
  <si>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</si>
  <si>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</si>
  <si>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</si>
  <si>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</si>
  <si>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</si>
  <si>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</si>
  <si>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</si>
  <si>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</si>
  <si>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</si>
  <si>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</si>
  <si>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</si>
  <si>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</si>
  <si>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</si>
  <si>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</si>
  <si>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</si>
  <si>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</si>
  <si>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</si>
  <si>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</si>
  <si>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</si>
  <si>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</si>
  <si>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</si>
  <si>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</si>
  <si>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</si>
  <si>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</si>
  <si>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</si>
  <si>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</si>
  <si>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</si>
  <si>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</si>
  <si>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</si>
  <si>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</si>
  <si>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</si>
  <si>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</si>
  <si>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</si>
  <si>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</si>
  <si>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</si>
  <si>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</si>
  <si>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</si>
  <si>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</si>
  <si>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</si>
  <si>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</si>
  <si>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</si>
  <si>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</si>
  <si>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</si>
  <si>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</si>
  <si>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</si>
  <si>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</si>
  <si>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</si>
  <si>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</si>
  <si>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</si>
  <si>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</si>
  <si>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</si>
  <si>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</si>
  <si>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</si>
  <si>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</si>
  <si>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</si>
  <si>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</si>
  <si>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</si>
  <si>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</si>
  <si>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</si>
  <si>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</si>
  <si>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</si>
  <si>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</si>
  <si>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</si>
  <si>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</si>
  <si>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</si>
  <si>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</si>
  <si>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</si>
  <si>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</si>
  <si>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</si>
  <si>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</si>
  <si>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</si>
  <si>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</si>
  <si>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</si>
  <si>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</si>
  <si>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</si>
  <si>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</si>
  <si>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</si>
  <si>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</si>
  <si>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</si>
  <si>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</si>
  <si>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</si>
  <si>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</si>
  <si>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</si>
  <si>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</si>
  <si>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</si>
  <si>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</si>
  <si>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</si>
  <si>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</si>
  <si>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</si>
  <si>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</si>
  <si>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</si>
  <si>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</si>
  <si>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</si>
  <si>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</si>
  <si>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</si>
  <si>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</si>
  <si>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</si>
  <si>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</si>
  <si>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</si>
  <si>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</si>
  <si>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</si>
  <si>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</si>
  <si>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</si>
  <si>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</si>
  <si>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</si>
  <si>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</si>
  <si>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</si>
  <si>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</si>
  <si>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</si>
  <si>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</si>
  <si>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</si>
  <si>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</si>
  <si>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</si>
  <si>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</si>
  <si>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</si>
  <si>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</si>
  <si>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</si>
  <si>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</si>
  <si>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</si>
  <si>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</si>
  <si>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</si>
  <si>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</si>
  <si>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</si>
  <si>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</si>
  <si>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</si>
  <si>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</si>
  <si>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</si>
  <si>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</si>
  <si>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</si>
  <si>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</si>
  <si>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</si>
  <si>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</si>
  <si>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</si>
  <si>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</si>
  <si>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</si>
  <si>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</si>
  <si>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</si>
  <si>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</si>
  <si>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</si>
  <si>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</si>
  <si>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</si>
  <si>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</si>
  <si>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</si>
  <si>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</si>
  <si>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</si>
  <si>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</si>
  <si>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</si>
  <si>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</si>
  <si>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</si>
  <si>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</si>
  <si>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</si>
  <si>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</si>
  <si>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</si>
  <si>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</si>
  <si>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</si>
  <si>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</si>
  <si>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</si>
  <si>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</si>
  <si>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</si>
  <si>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</si>
  <si>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</si>
  <si>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</si>
  <si>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</si>
  <si>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</si>
  <si>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</si>
  <si>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</si>
  <si>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</si>
  <si>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</si>
  <si>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</si>
  <si>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</si>
  <si>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</si>
  <si>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</si>
  <si>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</si>
  <si>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</si>
  <si>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</si>
  <si>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</si>
  <si>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</si>
  <si>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</si>
  <si>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</si>
  <si>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</si>
  <si>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</si>
  <si>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</si>
  <si>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</si>
  <si>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</si>
  <si>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</si>
  <si>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</si>
  <si>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</si>
  <si>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</si>
  <si>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</si>
  <si>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</si>
  <si>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</si>
  <si>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</si>
  <si>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</si>
  <si>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</si>
  <si>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</si>
  <si>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</si>
  <si>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</si>
  <si>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</si>
  <si>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</si>
  <si>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</si>
  <si>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</si>
  <si>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</si>
  <si>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</si>
  <si>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</si>
  <si>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</si>
  <si>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</si>
  <si>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</si>
  <si>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</si>
  <si>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</si>
  <si>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</si>
  <si>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</si>
  <si>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</si>
  <si>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</si>
  <si>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</si>
  <si>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</si>
  <si>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</si>
  <si>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</si>
  <si>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</si>
  <si>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</si>
  <si>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</si>
  <si>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</si>
  <si>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</si>
  <si>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</si>
  <si>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</si>
  <si>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</si>
  <si>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</si>
  <si>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</si>
  <si>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</si>
  <si>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</si>
  <si>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</si>
  <si>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</si>
  <si>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</si>
  <si>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</si>
  <si>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</si>
  <si>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</si>
  <si>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</si>
  <si>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</si>
  <si>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</si>
  <si>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</si>
  <si>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</si>
  <si>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</si>
  <si>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</si>
  <si>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</si>
  <si>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</si>
  <si>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</si>
  <si>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</si>
  <si>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</si>
  <si>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</si>
  <si>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</si>
  <si>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</si>
  <si>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</si>
  <si>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</si>
  <si>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</si>
  <si>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</si>
  <si>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</si>
  <si>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</si>
  <si>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</si>
  <si>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</si>
  <si>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</si>
  <si>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</si>
  <si>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</si>
  <si>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</si>
  <si>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</si>
  <si>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</si>
  <si>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</si>
  <si>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</si>
  <si>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</si>
  <si>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</si>
  <si>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</si>
  <si>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</si>
  <si>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</si>
  <si>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</si>
  <si>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</si>
  <si>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</si>
  <si>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</si>
  <si>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</si>
  <si>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</si>
  <si>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</si>
  <si>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</si>
  <si>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</si>
  <si>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</si>
  <si>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</si>
  <si>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</si>
  <si>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</si>
  <si>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</si>
  <si>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</si>
  <si>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</si>
  <si>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</si>
  <si>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</si>
  <si>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</si>
  <si>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</si>
  <si>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</si>
  <si>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</si>
  <si>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</si>
  <si>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</si>
  <si>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</si>
  <si>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</si>
  <si>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</si>
  <si>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</si>
  <si>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</si>
  <si>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</si>
  <si>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</si>
  <si>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</si>
  <si>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</si>
  <si>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</si>
  <si>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</si>
  <si>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</si>
  <si>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</si>
  <si>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</si>
  <si>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</si>
  <si>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</si>
  <si>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</si>
  <si>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</si>
  <si>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</si>
  <si>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</si>
  <si>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</si>
  <si>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</si>
  <si>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</si>
  <si>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</si>
  <si>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</si>
  <si>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</si>
  <si>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</si>
  <si>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</si>
  <si>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</si>
  <si>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</si>
  <si>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</si>
  <si>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</si>
  <si>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</si>
  <si>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</si>
  <si>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</si>
  <si>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</si>
  <si>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</si>
  <si>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</si>
  <si>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</si>
  <si>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</si>
  <si>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</si>
  <si>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</si>
  <si>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</si>
  <si>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</si>
  <si>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</si>
  <si>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</si>
  <si>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</si>
  <si>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</si>
  <si>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</si>
  <si>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</si>
  <si>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</si>
  <si>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</si>
  <si>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</si>
  <si>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</si>
  <si>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</si>
  <si>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</si>
  <si>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</si>
  <si>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</si>
  <si>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</si>
  <si>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</si>
  <si>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</si>
  <si>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</si>
  <si>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</si>
  <si>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</si>
  <si>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</si>
  <si>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</si>
  <si>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</si>
  <si>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</si>
  <si>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</si>
  <si>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</si>
  <si>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</si>
  <si>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</si>
  <si>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</si>
  <si>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</si>
  <si>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</si>
  <si>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</si>
  <si>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</si>
  <si>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</si>
  <si>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</si>
  <si>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</si>
  <si>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</si>
  <si>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</si>
  <si>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</si>
  <si>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</si>
  <si>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</si>
  <si>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</si>
  <si>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</si>
  <si>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</si>
  <si>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</si>
  <si>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</si>
  <si>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</si>
  <si>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</si>
  <si>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</si>
  <si>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</si>
  <si>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</si>
  <si>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</si>
  <si>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</si>
  <si>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</si>
  <si>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</si>
  <si>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</si>
  <si>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</si>
  <si>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</si>
  <si>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</si>
  <si>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</si>
  <si>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</si>
  <si>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</si>
  <si>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</si>
  <si>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</si>
  <si>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</si>
  <si>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</si>
  <si>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</si>
  <si>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</si>
  <si>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</si>
  <si>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</si>
  <si>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</si>
  <si>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</si>
  <si>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</si>
  <si>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</si>
  <si>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</si>
  <si>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</si>
  <si>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</si>
  <si>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</si>
  <si>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</si>
  <si>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</si>
  <si>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</si>
  <si>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</si>
  <si>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</si>
  <si>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</si>
  <si>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</si>
  <si>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</si>
  <si>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</si>
  <si>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</si>
  <si>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</si>
  <si>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</si>
  <si>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</si>
  <si>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</si>
  <si>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</si>
  <si>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</si>
  <si>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</si>
  <si>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</si>
  <si>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</si>
  <si>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</si>
  <si>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</si>
  <si>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</si>
  <si>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</si>
  <si>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</si>
  <si>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</si>
  <si>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</si>
  <si>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</si>
  <si>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</si>
  <si>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</si>
  <si>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</si>
  <si>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</si>
  <si>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</si>
  <si>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</si>
  <si>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</si>
  <si>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</si>
  <si>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</si>
  <si>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</si>
  <si>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</si>
  <si>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</si>
  <si>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</si>
  <si>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</si>
  <si>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</si>
  <si>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</si>
  <si>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</si>
  <si>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</si>
  <si>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</si>
  <si>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</si>
  <si>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</si>
  <si>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</si>
  <si>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</si>
  <si>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</si>
  <si>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</si>
  <si>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</si>
  <si>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</si>
  <si>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</si>
  <si>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</si>
  <si>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</si>
  <si>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</si>
  <si>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</si>
  <si>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</si>
  <si>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</si>
  <si>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</si>
  <si>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</si>
  <si>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</si>
  <si>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</si>
  <si>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</si>
  <si>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</si>
  <si>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</si>
  <si>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</si>
  <si>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</si>
  <si>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</si>
  <si>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</si>
  <si>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</si>
  <si>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</si>
  <si>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</si>
  <si>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</si>
  <si>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</si>
  <si>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</si>
  <si>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</si>
  <si>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</si>
  <si>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</si>
  <si>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</si>
  <si>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</si>
  <si>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</si>
  <si>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</si>
  <si>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</si>
  <si>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</si>
  <si>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</si>
  <si>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</si>
  <si>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</si>
  <si>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</si>
  <si>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</si>
  <si>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</si>
  <si>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</si>
  <si>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</si>
  <si>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</si>
  <si>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</si>
  <si>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</si>
  <si>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</si>
  <si>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</si>
  <si>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</si>
  <si>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</si>
  <si>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</si>
  <si>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</si>
  <si>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</si>
  <si>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</si>
  <si>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</si>
  <si>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</si>
  <si>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</si>
  <si>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</si>
  <si>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</si>
  <si>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</si>
  <si>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</si>
  <si>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</si>
  <si>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</si>
  <si>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</si>
  <si>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</si>
  <si>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</si>
  <si>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</si>
  <si>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</si>
  <si>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</si>
  <si>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</si>
  <si>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</si>
  <si>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</si>
  <si>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</si>
  <si>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</si>
  <si>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</si>
  <si>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</si>
  <si>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</si>
  <si>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</si>
  <si>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</si>
  <si>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</si>
  <si>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</si>
  <si>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</si>
  <si>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</si>
  <si>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</si>
  <si>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</si>
  <si>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</si>
  <si>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</si>
  <si>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</si>
  <si>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</si>
  <si>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</si>
  <si>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</si>
  <si>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</si>
  <si>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</si>
  <si>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</si>
  <si>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</si>
  <si>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</si>
  <si>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</si>
  <si>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</si>
  <si>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</si>
  <si>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</si>
  <si>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</si>
  <si>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</si>
  <si>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</si>
  <si>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</si>
  <si>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</si>
  <si>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</si>
  <si>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</si>
  <si>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</si>
  <si>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</si>
  <si>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</si>
  <si>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</si>
  <si>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</si>
  <si>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</si>
  <si>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</si>
  <si>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</si>
  <si>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</si>
  <si>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</si>
  <si>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</si>
  <si>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</si>
  <si>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</si>
  <si>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</si>
  <si>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</si>
  <si>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</si>
  <si>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</si>
  <si>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</si>
  <si>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</si>
  <si>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</si>
  <si>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</si>
  <si>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</si>
  <si>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</si>
  <si>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</si>
  <si>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</si>
  <si>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</si>
  <si>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</si>
  <si>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</si>
  <si>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</si>
  <si>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</si>
  <si>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</si>
  <si>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</si>
  <si>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</si>
  <si>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</si>
  <si>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</si>
  <si>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</si>
  <si>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</si>
  <si>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</si>
  <si>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</si>
  <si>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</si>
  <si>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</si>
  <si>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</si>
  <si>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</si>
  <si>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</si>
  <si>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</si>
  <si>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</si>
  <si>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</si>
  <si>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</si>
  <si>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</si>
  <si>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</si>
  <si>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</si>
  <si>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</si>
  <si>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</si>
  <si>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</si>
  <si>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</si>
  <si>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</si>
  <si>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</si>
  <si>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</si>
  <si>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</si>
  <si>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</si>
  <si>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</si>
  <si>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</si>
  <si>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</si>
  <si>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</si>
  <si>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</si>
  <si>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</si>
  <si>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</si>
  <si>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</si>
  <si>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</si>
  <si>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</si>
  <si>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</si>
  <si>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</si>
  <si>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</si>
  <si>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</si>
  <si>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</si>
  <si>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</si>
  <si>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</si>
  <si>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</si>
  <si>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</si>
  <si>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</si>
  <si>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</si>
  <si>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</si>
  <si>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</si>
  <si>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</si>
  <si>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</si>
  <si>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</si>
  <si>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</si>
  <si>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</si>
  <si>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</si>
  <si>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</si>
  <si>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</si>
  <si>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</si>
  <si>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</si>
  <si>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</si>
  <si>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</si>
  <si>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</si>
  <si>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</si>
  <si>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</si>
  <si>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</si>
  <si>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</si>
  <si>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</si>
  <si>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</si>
  <si>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</si>
  <si>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</si>
  <si>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</si>
  <si>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</si>
  <si>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</si>
  <si>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</si>
  <si>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</si>
  <si>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</si>
  <si>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</si>
  <si>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</si>
  <si>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</si>
  <si>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</si>
  <si>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</si>
  <si>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</si>
  <si>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</si>
  <si>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</si>
  <si>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</si>
  <si>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</si>
  <si>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</si>
  <si>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</si>
  <si>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</si>
  <si>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</si>
  <si>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</si>
  <si>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</si>
  <si>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</si>
  <si>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</si>
  <si>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</si>
  <si>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</si>
  <si>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</si>
  <si>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</si>
  <si>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</si>
  <si>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</si>
  <si>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</si>
  <si>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</si>
  <si>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</si>
  <si>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</si>
  <si>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</si>
  <si>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</si>
  <si>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</si>
  <si>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</si>
  <si>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</si>
  <si>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</si>
  <si>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</si>
  <si>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</si>
  <si>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</si>
  <si>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</si>
  <si>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</si>
  <si>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</si>
  <si>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</si>
  <si>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</si>
  <si>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</si>
  <si>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</si>
  <si>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</si>
  <si>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</si>
  <si>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</si>
  <si>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</si>
  <si>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</si>
  <si>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</si>
  <si>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</si>
  <si>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</si>
  <si>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</si>
  <si>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</si>
  <si>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</si>
  <si>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</si>
  <si>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</si>
  <si>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</si>
  <si>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</si>
  <si>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</si>
  <si>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</si>
  <si>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</si>
  <si>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</si>
  <si>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</si>
  <si>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</si>
  <si>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</si>
  <si>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</si>
  <si>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</si>
  <si>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</si>
  <si>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</si>
  <si>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</si>
  <si>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</si>
  <si>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</si>
  <si>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</si>
  <si>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</si>
  <si>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</si>
  <si>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</si>
  <si>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</si>
  <si>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</si>
  <si>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</si>
  <si>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</si>
  <si>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</si>
  <si>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</si>
  <si>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</si>
  <si>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</si>
  <si>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</si>
  <si>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</si>
  <si>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</si>
  <si>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</si>
  <si>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</si>
  <si>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</si>
  <si>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</si>
  <si>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</si>
  <si>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</si>
  <si>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</si>
  <si>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</si>
  <si>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</si>
  <si>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</si>
  <si>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</si>
  <si>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</si>
  <si>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</si>
  <si>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</si>
  <si>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</si>
  <si>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</si>
  <si>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</si>
  <si>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</si>
  <si>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</si>
  <si>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</si>
  <si>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</si>
  <si>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</si>
  <si>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</si>
  <si>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</si>
  <si>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</si>
  <si>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</si>
  <si>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</si>
  <si>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</si>
  <si>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</si>
  <si>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</si>
  <si>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</si>
  <si>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</si>
  <si>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</si>
  <si>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</si>
  <si>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</si>
  <si>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</si>
  <si>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</si>
  <si>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</si>
  <si>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</si>
  <si>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</si>
  <si>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</si>
  <si>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</si>
  <si>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</si>
  <si>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</si>
  <si>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</si>
  <si>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</si>
  <si>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</si>
  <si>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</si>
  <si>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</si>
  <si>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</si>
  <si>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</si>
  <si>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</si>
  <si>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</si>
  <si>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</si>
  <si>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</si>
  <si>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</si>
  <si>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</si>
  <si>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</si>
  <si>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</si>
  <si>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</si>
  <si>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</si>
  <si>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</si>
  <si>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</si>
  <si>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</si>
  <si>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</si>
  <si>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</si>
  <si>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</si>
  <si>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</si>
  <si>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</si>
  <si>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</si>
  <si>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</si>
  <si>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</si>
  <si>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</si>
  <si>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</si>
  <si>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</si>
  <si>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</si>
  <si>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</si>
  <si>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</si>
  <si>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</si>
  <si>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</si>
  <si>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</si>
  <si>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</si>
  <si>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</si>
  <si>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</si>
  <si>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</si>
  <si>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</si>
  <si>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</si>
  <si>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</si>
  <si>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</si>
  <si>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</si>
  <si>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</si>
  <si>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</si>
  <si>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</si>
  <si>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</si>
  <si>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</si>
  <si>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</si>
  <si>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</si>
  <si>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</si>
  <si>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</si>
  <si>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</si>
  <si>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</si>
  <si>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</si>
  <si>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</si>
  <si>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</si>
  <si>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</si>
  <si>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</si>
  <si>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</si>
  <si>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</si>
  <si>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</si>
  <si>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</si>
  <si>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</si>
  <si>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</si>
  <si>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</si>
  <si>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</si>
  <si>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</si>
  <si>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</si>
  <si>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</si>
  <si>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</si>
  <si>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</si>
  <si>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</si>
  <si>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</si>
  <si>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</si>
  <si>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</si>
  <si>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</si>
  <si>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</si>
  <si>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</si>
  <si>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</si>
  <si>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</si>
  <si>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</si>
  <si>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</si>
  <si>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</si>
  <si>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</si>
  <si>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</si>
  <si>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</si>
  <si>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</si>
  <si>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</si>
  <si>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</si>
  <si>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</si>
  <si>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</si>
  <si>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</si>
  <si>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</si>
  <si>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</si>
  <si>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</si>
  <si>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</si>
  <si>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</si>
  <si>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</si>
  <si>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</si>
  <si>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</si>
  <si>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</si>
  <si>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</si>
  <si>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</si>
  <si>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</si>
  <si>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</si>
  <si>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</si>
  <si>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</si>
  <si>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</si>
  <si>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</si>
  <si>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</si>
  <si>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</si>
  <si>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</si>
  <si>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</si>
  <si>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</si>
  <si>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</si>
  <si>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</si>
  <si>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</si>
  <si>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</si>
  <si>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</si>
  <si>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</si>
  <si>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</si>
  <si>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</si>
  <si>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</si>
  <si>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</si>
  <si>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</si>
  <si>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</si>
  <si>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</si>
  <si>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</si>
  <si>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</si>
  <si>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</si>
  <si>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</si>
  <si>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</si>
  <si>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</si>
  <si>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</si>
  <si>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</si>
  <si>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</si>
  <si>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</si>
  <si>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</si>
  <si>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</si>
  <si>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</si>
  <si>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</si>
  <si>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</si>
  <si>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</si>
  <si>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</si>
  <si>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</si>
  <si>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</si>
  <si>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</si>
  <si>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</si>
  <si>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</si>
  <si>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</si>
  <si>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</si>
  <si>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</si>
  <si>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</si>
  <si>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</si>
  <si>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</si>
  <si>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</si>
  <si>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</si>
  <si>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</si>
  <si>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</si>
  <si>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</si>
  <si>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</si>
  <si>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</si>
  <si>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</si>
  <si>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</si>
  <si>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</si>
  <si>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</si>
  <si>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</si>
  <si>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</si>
  <si>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</si>
  <si>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</si>
  <si>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</si>
  <si>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</si>
  <si>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</si>
  <si>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</si>
  <si>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</si>
  <si>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</si>
  <si>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</si>
  <si>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</si>
  <si>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</si>
  <si>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</si>
  <si>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</si>
  <si>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</si>
  <si>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</si>
  <si>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</si>
  <si>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</si>
  <si>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</si>
  <si>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</si>
  <si>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</si>
  <si>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</si>
  <si>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</si>
  <si>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</si>
  <si>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</si>
  <si>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</si>
  <si>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</si>
  <si>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</si>
  <si>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</si>
  <si>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</si>
  <si>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</si>
  <si>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</si>
  <si>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</si>
  <si>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</si>
  <si>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</si>
  <si>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</si>
  <si>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</si>
  <si>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</si>
  <si>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</si>
  <si>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</si>
  <si>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</si>
  <si>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</si>
  <si>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</si>
  <si>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</si>
  <si>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</si>
  <si>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</si>
  <si>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</si>
  <si>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</si>
  <si>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</si>
  <si>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</si>
  <si>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</si>
  <si>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</si>
  <si>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</si>
  <si>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</si>
  <si>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</si>
  <si>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</si>
  <si>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</si>
  <si>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</si>
  <si>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</si>
  <si>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</si>
  <si>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</si>
  <si>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</si>
  <si>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</si>
  <si>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</si>
  <si>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</si>
  <si>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</si>
  <si>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</si>
  <si>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</si>
  <si>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</si>
  <si>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</si>
  <si>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</si>
  <si>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</si>
  <si>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</si>
  <si>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</si>
  <si>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</si>
  <si>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</si>
  <si>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</si>
  <si>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</si>
  <si>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</si>
  <si>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</si>
  <si>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</si>
  <si>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</si>
  <si>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</si>
  <si>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</si>
  <si>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</si>
  <si>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</si>
  <si>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</si>
  <si>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</si>
  <si>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</si>
  <si>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</si>
  <si>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</si>
  <si>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</si>
  <si>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</si>
  <si>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</si>
  <si>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</si>
  <si>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</si>
  <si>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</si>
  <si>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</si>
  <si>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</si>
  <si>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</si>
  <si>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</si>
  <si>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</si>
  <si>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</si>
  <si>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</si>
  <si>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</si>
  <si>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</si>
  <si>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</si>
  <si>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</si>
  <si>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</si>
  <si>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</si>
  <si>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</si>
  <si>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</si>
  <si>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</si>
  <si>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</si>
  <si>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</si>
  <si>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</si>
  <si>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</si>
  <si>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</si>
  <si>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</si>
  <si>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</si>
  <si>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</si>
  <si>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</si>
  <si>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</si>
  <si>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</si>
  <si>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</si>
  <si>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</si>
  <si>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</si>
  <si>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</si>
  <si>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</si>
  <si>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</si>
  <si>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</si>
  <si>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</si>
  <si>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</si>
  <si>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</si>
  <si>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</si>
  <si>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</si>
  <si>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</si>
  <si>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</si>
  <si>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</si>
  <si>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</si>
  <si>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</si>
  <si>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</si>
  <si>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</si>
  <si>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</si>
  <si>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</si>
  <si>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</si>
  <si>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</si>
  <si>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</si>
  <si>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</si>
  <si>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</si>
  <si>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</si>
  <si>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</si>
  <si>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</si>
  <si>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</si>
  <si>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</si>
  <si>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</si>
  <si>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</si>
  <si>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</si>
  <si>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</si>
  <si>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</si>
  <si>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</si>
  <si>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</si>
  <si>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</si>
  <si>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</si>
  <si>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</si>
  <si>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</si>
  <si>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</si>
  <si>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</si>
  <si>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</si>
  <si>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</si>
  <si>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</si>
  <si>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</si>
  <si>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</si>
  <si>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</si>
  <si>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</si>
  <si>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</si>
  <si>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</si>
  <si>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</si>
  <si>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</si>
  <si>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</si>
  <si>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</si>
  <si>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</si>
  <si>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</si>
  <si>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</si>
  <si>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</si>
  <si>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</si>
  <si>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</si>
  <si>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</si>
  <si>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</si>
  <si>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</si>
  <si>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</si>
  <si>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</si>
  <si>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</si>
  <si>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</si>
  <si>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</si>
  <si>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</si>
  <si>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</si>
  <si>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</si>
  <si>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</si>
  <si>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</si>
  <si>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</si>
  <si>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</si>
  <si>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</si>
  <si>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</si>
  <si>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</si>
  <si>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</si>
  <si>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</si>
  <si>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</si>
  <si>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</si>
  <si>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</si>
  <si>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</si>
  <si>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</si>
  <si>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</si>
  <si>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</si>
  <si>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</si>
  <si>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</si>
  <si>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</si>
  <si>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</si>
  <si>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</si>
  <si>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</si>
  <si>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</si>
  <si>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</si>
  <si>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</si>
  <si>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</si>
  <si>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</si>
  <si>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</si>
  <si>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</si>
  <si>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</si>
  <si>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</si>
  <si>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</si>
  <si>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</si>
  <si>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</si>
  <si>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</si>
  <si>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</si>
  <si>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</si>
  <si>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</si>
  <si>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</si>
  <si>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</si>
  <si>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</si>
  <si>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</si>
  <si>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</si>
  <si>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</si>
  <si>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</si>
  <si>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</si>
  <si>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</si>
  <si>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</si>
  <si>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</si>
  <si>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</si>
  <si>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</si>
  <si>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</si>
  <si>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</si>
  <si>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</si>
  <si>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</si>
  <si>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</si>
  <si>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</si>
  <si>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</si>
  <si>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</si>
  <si>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</si>
  <si>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</si>
  <si>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</si>
  <si>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</si>
  <si>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</si>
  <si>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</si>
  <si>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</si>
  <si>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</si>
  <si>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</si>
  <si>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</si>
  <si>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</si>
  <si>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</si>
  <si>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</si>
  <si>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</si>
  <si>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</si>
  <si>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</si>
  <si>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</si>
  <si>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</si>
  <si>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</si>
  <si>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</si>
  <si>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</si>
  <si>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</si>
  <si>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</si>
  <si>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</si>
  <si>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</si>
  <si>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</si>
  <si>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</si>
  <si>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</si>
  <si>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</si>
  <si>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</si>
  <si>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</si>
  <si>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</si>
  <si>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</si>
  <si>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</si>
  <si>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</si>
  <si>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</si>
  <si>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</si>
  <si>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</si>
  <si>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</si>
  <si>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</si>
  <si>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</si>
  <si>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</si>
  <si>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</si>
  <si>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</si>
  <si>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</si>
  <si>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</si>
  <si>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</si>
  <si>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</si>
  <si>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</si>
  <si>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</si>
  <si>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</si>
  <si>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</si>
  <si>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</si>
  <si>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</si>
  <si>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</si>
  <si>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</si>
  <si>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</si>
  <si>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</si>
  <si>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</si>
  <si>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</si>
  <si>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</si>
  <si>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</si>
  <si>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</si>
  <si>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</si>
  <si>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</si>
  <si>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</si>
  <si>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</si>
  <si>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</si>
  <si>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</si>
  <si>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</si>
  <si>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</si>
  <si>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</si>
  <si>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</si>
  <si>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</si>
  <si>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</si>
  <si>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</si>
  <si>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</si>
  <si>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</si>
  <si>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</si>
  <si>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</si>
  <si>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</si>
  <si>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</si>
  <si>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</si>
  <si>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</si>
  <si>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</si>
  <si>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</si>
  <si>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</si>
  <si>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</si>
  <si>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</si>
  <si>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</si>
  <si>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</si>
  <si>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</si>
  <si>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</si>
  <si>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</si>
  <si>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</si>
  <si>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</si>
  <si>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</si>
  <si>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</si>
  <si>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</si>
  <si>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</si>
  <si>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</si>
  <si>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</si>
  <si>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</si>
  <si>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</si>
  <si>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</si>
  <si>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</si>
  <si>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</si>
  <si>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</si>
  <si>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</si>
  <si>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</si>
  <si>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</si>
  <si>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</si>
  <si>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</si>
  <si>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</si>
  <si>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</si>
  <si>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</si>
  <si>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</si>
  <si>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</si>
  <si>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</si>
  <si>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</si>
  <si>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</si>
  <si>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</si>
  <si>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</si>
  <si>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</si>
  <si>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</si>
  <si>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</si>
  <si>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</si>
  <si>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</si>
  <si>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</si>
  <si>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</si>
  <si>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</si>
  <si>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</si>
  <si>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</si>
  <si>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</si>
  <si>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</si>
  <si>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</si>
  <si>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</si>
  <si>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</si>
  <si>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</si>
  <si>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</si>
  <si>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</si>
  <si>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</si>
  <si>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</si>
  <si>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</si>
  <si>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</si>
  <si>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</si>
  <si>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</si>
  <si>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</si>
  <si>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</si>
  <si>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</si>
  <si>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</si>
  <si>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</si>
  <si>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</si>
  <si>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</si>
  <si>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</si>
  <si>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</si>
  <si>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</si>
  <si>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</si>
  <si>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</si>
  <si>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</si>
  <si>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</si>
  <si>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</si>
  <si>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</si>
  <si>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</si>
  <si>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</si>
  <si>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</si>
  <si>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</si>
  <si>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</si>
  <si>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</si>
  <si>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</si>
  <si>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</si>
  <si>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</si>
  <si>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</si>
  <si>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</si>
  <si>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</si>
  <si>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</si>
  <si>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</si>
  <si>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</si>
  <si>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</si>
  <si>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</si>
  <si>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</si>
  <si>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</si>
  <si>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</si>
  <si>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</si>
  <si>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</si>
  <si>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</si>
  <si>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</si>
  <si>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</si>
  <si>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</si>
  <si>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</si>
  <si>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</si>
  <si>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</si>
  <si>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</si>
  <si>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</si>
  <si>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</si>
  <si>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</si>
  <si>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</si>
  <si>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</si>
  <si>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</si>
  <si>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</si>
  <si>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</si>
  <si>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</si>
  <si>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</si>
  <si>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</si>
  <si>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</si>
  <si>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</si>
  <si>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</si>
  <si>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</si>
  <si>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</si>
  <si>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</si>
  <si>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</si>
  <si>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</si>
  <si>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</si>
  <si>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</si>
  <si>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</si>
  <si>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</si>
  <si>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</si>
  <si>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</si>
  <si>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</si>
  <si>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</si>
  <si>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</si>
  <si>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</si>
  <si>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</si>
  <si>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</si>
  <si>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</si>
  <si>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</si>
  <si>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</si>
  <si>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</si>
  <si>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</si>
  <si>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</si>
  <si>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</si>
  <si>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</si>
  <si>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</si>
  <si>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</si>
  <si>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</si>
  <si>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</si>
  <si>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</si>
  <si>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</si>
  <si>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</si>
  <si>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</si>
  <si>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</si>
  <si>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</si>
  <si>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</si>
  <si>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</si>
  <si>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</si>
  <si>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</si>
  <si>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</si>
  <si>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</si>
  <si>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</si>
  <si>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</si>
  <si>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</si>
  <si>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</si>
  <si>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</si>
  <si>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</si>
  <si>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</si>
  <si>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</si>
  <si>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</si>
  <si>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</si>
  <si>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</si>
  <si>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</si>
  <si>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</si>
  <si>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</si>
  <si>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</si>
  <si>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</si>
  <si>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</si>
  <si>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</si>
  <si>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</si>
  <si>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</si>
  <si>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</si>
  <si>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</si>
  <si>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</si>
  <si>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</si>
  <si>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</si>
  <si>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</si>
  <si>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</si>
  <si>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</si>
  <si>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</si>
  <si>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</si>
  <si>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</si>
  <si>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</si>
  <si>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</si>
  <si>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</si>
  <si>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</si>
  <si>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</si>
  <si>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</si>
  <si>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</si>
  <si>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</si>
  <si>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</si>
  <si>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</si>
  <si>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</si>
  <si>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</si>
  <si>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</si>
  <si>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</si>
  <si>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</si>
  <si>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</si>
  <si>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</si>
  <si>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</si>
  <si>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</si>
  <si>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</si>
  <si>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</si>
  <si>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</si>
  <si>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</si>
  <si>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</si>
  <si>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</si>
  <si>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</si>
  <si>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</si>
  <si>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</si>
  <si>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</si>
  <si>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</si>
  <si>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</si>
  <si>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</si>
  <si>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</si>
  <si>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</si>
  <si>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</si>
  <si>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</si>
  <si>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</si>
  <si>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</si>
  <si>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</si>
  <si>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</si>
  <si>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</si>
  <si>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</si>
  <si>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</si>
  <si>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</si>
  <si>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</si>
  <si>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</si>
  <si>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</si>
  <si>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</si>
  <si>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</si>
  <si>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</si>
  <si>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</si>
  <si>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</si>
  <si>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</si>
  <si>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</si>
  <si>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</si>
  <si>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</si>
  <si>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</si>
  <si>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</si>
  <si>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</si>
  <si>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</si>
  <si>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</si>
  <si>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</si>
  <si>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</si>
  <si>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</si>
  <si>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</si>
  <si>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</si>
  <si>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</si>
  <si>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</si>
  <si>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</si>
  <si>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</si>
  <si>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</si>
  <si>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</si>
  <si>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</si>
  <si>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</si>
  <si>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</si>
  <si>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</si>
  <si>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</si>
  <si>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</si>
  <si>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</si>
  <si>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</si>
  <si>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</si>
  <si>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</si>
  <si>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</si>
  <si>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</si>
  <si>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</si>
  <si>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</si>
  <si>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</si>
  <si>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</si>
  <si>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</si>
  <si>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</si>
  <si>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</si>
  <si>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</si>
  <si>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</si>
  <si>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</si>
  <si>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</si>
  <si>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</si>
  <si>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</si>
  <si>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</si>
  <si>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</si>
  <si>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</si>
  <si>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</si>
  <si>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</si>
  <si>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</si>
  <si>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</si>
  <si>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</si>
  <si>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</si>
  <si>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</si>
  <si>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</si>
  <si>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</si>
  <si>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</si>
  <si>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</si>
  <si>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</si>
  <si>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</si>
  <si>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</si>
  <si>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</si>
  <si>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</si>
  <si>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</si>
  <si>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</si>
  <si>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</si>
  <si>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</si>
  <si>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</si>
  <si>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</si>
  <si>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</si>
  <si>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</si>
  <si>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</si>
  <si>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</si>
  <si>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</si>
  <si>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</si>
  <si>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</si>
  <si>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</si>
  <si>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</si>
  <si>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</si>
  <si>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</si>
  <si>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</si>
  <si>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</si>
  <si>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</si>
  <si>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</si>
  <si>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</si>
  <si>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</si>
  <si>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</si>
  <si>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</si>
  <si>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</si>
  <si>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</si>
  <si>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</si>
  <si>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</si>
  <si>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</si>
  <si>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</si>
  <si>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</si>
  <si>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</si>
  <si>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</si>
  <si>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</si>
  <si>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</si>
  <si>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</si>
  <si>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</si>
  <si>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</si>
  <si>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</si>
  <si>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</si>
  <si>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</si>
  <si>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</si>
  <si>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</si>
  <si>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</si>
  <si>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</si>
  <si>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</si>
  <si>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</si>
  <si>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</si>
  <si>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</si>
  <si>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</si>
  <si>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</si>
  <si>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</si>
  <si>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</si>
  <si>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</si>
  <si>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</si>
  <si>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</si>
  <si>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</si>
  <si>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</si>
  <si>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</si>
  <si>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</si>
  <si>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</si>
  <si>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</si>
  <si>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</si>
  <si>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</si>
  <si>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</si>
  <si>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</si>
  <si>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</si>
  <si>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</si>
  <si>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</si>
  <si>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</si>
  <si>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</si>
  <si>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</si>
  <si>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</si>
  <si>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</si>
  <si>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</si>
  <si>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</si>
  <si>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</si>
  <si>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</si>
  <si>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</si>
  <si>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</si>
  <si>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</si>
  <si>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</si>
  <si>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</si>
  <si>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</si>
  <si>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</si>
  <si>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</si>
  <si>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</si>
  <si>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</si>
  <si>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</si>
  <si>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</si>
  <si>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</si>
  <si>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</si>
  <si>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</si>
  <si>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</si>
  <si>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</si>
  <si>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</si>
  <si>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</si>
  <si>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</si>
  <si>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</si>
  <si>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</si>
  <si>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</si>
  <si>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</si>
  <si>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</si>
  <si>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</si>
  <si>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</si>
  <si>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</si>
  <si>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</si>
  <si>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</si>
  <si>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</si>
  <si>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</si>
  <si>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</si>
  <si>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</si>
  <si>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</si>
  <si>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</si>
  <si>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</si>
  <si>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</si>
  <si>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</si>
  <si>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</si>
  <si>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</si>
  <si>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</si>
  <si>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</si>
  <si>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</si>
  <si>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</si>
  <si>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</si>
  <si>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</si>
  <si>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</si>
  <si>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</si>
  <si>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</si>
  <si>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</si>
  <si>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</si>
  <si>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</si>
  <si>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</si>
  <si>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</si>
  <si>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</si>
  <si>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</si>
  <si>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</si>
  <si>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</si>
  <si>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</si>
  <si>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</si>
  <si>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</si>
  <si>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</si>
  <si>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</si>
  <si>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</si>
  <si>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</si>
  <si>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</si>
  <si>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</si>
  <si>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</si>
  <si>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</si>
  <si>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</si>
  <si>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</si>
  <si>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</si>
  <si>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</si>
  <si>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</si>
  <si>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</si>
  <si>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</si>
  <si>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</si>
  <si>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</si>
  <si>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</si>
  <si>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</si>
  <si>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</si>
  <si>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</si>
  <si>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</si>
  <si>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</si>
  <si>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</si>
  <si>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</si>
  <si>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</si>
  <si>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</si>
  <si>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</si>
  <si>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</si>
  <si>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</si>
  <si>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</si>
  <si>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</si>
  <si>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</si>
  <si>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</si>
  <si>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</si>
  <si>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</si>
  <si>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</si>
  <si>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</si>
  <si>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</si>
  <si>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</si>
  <si>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</si>
  <si>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</si>
  <si>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</si>
  <si>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</si>
  <si>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</si>
  <si>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</si>
  <si>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</si>
  <si>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</si>
  <si>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</si>
  <si>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</si>
  <si>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</si>
  <si>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</si>
  <si>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</si>
  <si>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</si>
  <si>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</si>
  <si>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</si>
  <si>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</si>
  <si>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</si>
  <si>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</si>
  <si>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</si>
  <si>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</si>
  <si>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</si>
  <si>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</si>
  <si>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</si>
  <si>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</si>
  <si>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</si>
  <si>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</si>
  <si>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</si>
  <si>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</si>
  <si>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</si>
  <si>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</si>
  <si>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</si>
  <si>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</si>
  <si>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</si>
  <si>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</si>
  <si>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</si>
  <si>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</si>
  <si>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</si>
  <si>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</si>
  <si>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</si>
  <si>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</si>
  <si>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</si>
  <si>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</si>
  <si>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</si>
  <si>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</si>
  <si>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</si>
  <si>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</si>
  <si>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</si>
  <si>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</si>
  <si>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</si>
  <si>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</si>
  <si>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</si>
  <si>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</si>
  <si>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</si>
  <si>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</si>
  <si>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</si>
  <si>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</si>
  <si>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</si>
  <si>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</si>
  <si>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</si>
  <si>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</si>
  <si>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</si>
  <si>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</si>
  <si>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</si>
  <si>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</si>
  <si>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</si>
  <si>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</si>
  <si>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</si>
  <si>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</si>
  <si>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</si>
  <si>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</si>
  <si>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</si>
  <si>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</si>
  <si>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</si>
  <si>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</si>
  <si>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</si>
  <si>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</si>
  <si>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</si>
  <si>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</si>
  <si>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</si>
  <si>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</si>
  <si>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</si>
  <si>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</si>
  <si>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</si>
  <si>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</si>
  <si>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</si>
  <si>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</si>
  <si>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</si>
  <si>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</si>
  <si>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</si>
  <si>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</si>
  <si>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</si>
  <si>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</si>
  <si>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</si>
  <si>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</si>
  <si>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</si>
  <si>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</si>
  <si>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</si>
  <si>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</si>
  <si>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</si>
  <si>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</si>
  <si>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</si>
  <si>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</si>
  <si>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</si>
  <si>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</si>
  <si>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</si>
  <si>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</si>
  <si>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</si>
  <si>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</si>
  <si>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</si>
  <si>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</si>
  <si>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</si>
  <si>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</si>
  <si>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</si>
  <si>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</si>
  <si>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</si>
  <si>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</si>
  <si>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</si>
  <si>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</si>
  <si>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</si>
  <si>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</si>
  <si>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</si>
  <si>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</si>
  <si>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</si>
  <si>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</si>
  <si>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</si>
  <si>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</si>
  <si>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</si>
  <si>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</si>
  <si>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</si>
  <si>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</si>
  <si>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</si>
  <si>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</si>
  <si>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</si>
  <si>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</si>
  <si>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</si>
  <si>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</si>
  <si>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</si>
  <si>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</si>
  <si>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</si>
  <si>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</si>
  <si>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</si>
  <si>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</si>
  <si>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</si>
  <si>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</si>
  <si>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</si>
  <si>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</si>
  <si>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</si>
  <si>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</si>
  <si>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</si>
  <si>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</si>
  <si>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</si>
  <si>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</si>
  <si>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</si>
  <si>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</si>
  <si>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</si>
  <si>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</si>
  <si>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</si>
  <si>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</si>
  <si>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</si>
  <si>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</si>
  <si>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</si>
  <si>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</si>
  <si>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</si>
  <si>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</si>
  <si>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</si>
  <si>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</si>
  <si>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</si>
  <si>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</si>
  <si>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</si>
  <si>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</si>
  <si>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</si>
  <si>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</si>
  <si>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</si>
  <si>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</si>
  <si>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</si>
  <si>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</si>
  <si>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</si>
  <si>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</si>
  <si>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</si>
  <si>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</si>
  <si>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</si>
  <si>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</si>
  <si>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</si>
  <si>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</si>
  <si>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</si>
  <si>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</si>
  <si>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</si>
  <si>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</si>
  <si>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</si>
  <si>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</si>
  <si>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</si>
  <si>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</si>
  <si>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</si>
  <si>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</si>
  <si>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</si>
  <si>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</si>
  <si>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</si>
  <si>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</si>
  <si>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</si>
  <si>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</si>
  <si>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</si>
  <si>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</si>
  <si>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</si>
  <si>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</si>
  <si>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</si>
  <si>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</si>
  <si>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</si>
  <si>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</si>
  <si>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</si>
  <si>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</si>
  <si>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</si>
  <si>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</si>
  <si>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</si>
  <si>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</si>
  <si>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</si>
  <si>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</si>
  <si>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</si>
  <si>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</si>
  <si>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</si>
  <si>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</si>
  <si>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</si>
  <si>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</si>
  <si>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</si>
  <si>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</si>
  <si>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</si>
  <si>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</si>
  <si>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</si>
  <si>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</si>
  <si>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</si>
  <si>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</si>
  <si>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</si>
  <si>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</si>
  <si>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</si>
  <si>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</si>
  <si>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</si>
  <si>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</si>
  <si>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</si>
  <si>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</si>
  <si>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</si>
  <si>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</si>
  <si>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</si>
  <si>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</si>
  <si>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</si>
  <si>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</si>
  <si>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</si>
  <si>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</si>
  <si>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</si>
  <si>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</si>
  <si>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</si>
  <si>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</si>
  <si>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</si>
  <si>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</si>
  <si>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</si>
  <si>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</si>
  <si>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</si>
  <si>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</si>
  <si>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</si>
  <si>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</si>
  <si>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</si>
  <si>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</si>
  <si>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</si>
  <si>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</si>
  <si>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</si>
  <si>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</si>
  <si>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</si>
  <si>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</si>
  <si>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</si>
  <si>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</si>
  <si>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</si>
  <si>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</si>
  <si>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</si>
  <si>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</si>
  <si>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</si>
  <si>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</si>
  <si>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</si>
  <si>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</si>
  <si>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</si>
  <si>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</si>
  <si>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</si>
  <si>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</si>
  <si>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</si>
  <si>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</si>
  <si>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</si>
  <si>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</si>
  <si>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</si>
  <si>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</si>
  <si>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</si>
  <si>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</si>
  <si>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</si>
  <si>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</si>
  <si>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</si>
  <si>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</si>
  <si>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</si>
  <si>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</si>
  <si>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</si>
  <si>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</si>
  <si>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</si>
  <si>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</si>
  <si>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</si>
  <si>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</si>
  <si>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</si>
  <si>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</si>
  <si>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</si>
  <si>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</si>
  <si>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</si>
  <si>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</si>
  <si>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</si>
  <si>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</si>
  <si>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</si>
  <si>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</si>
  <si>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</si>
  <si>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</si>
  <si>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</si>
  <si>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</si>
  <si>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</si>
  <si>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</si>
  <si>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</si>
  <si>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</si>
  <si>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</si>
  <si>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</si>
  <si>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</si>
  <si>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</si>
  <si>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</si>
  <si>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</si>
  <si>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</si>
  <si>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</si>
  <si>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</si>
  <si>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</si>
  <si>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</si>
  <si>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</si>
  <si>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</si>
  <si>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</si>
  <si>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</si>
  <si>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</si>
  <si>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</si>
  <si>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</si>
  <si>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</si>
  <si>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</si>
  <si>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</si>
  <si>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</si>
  <si>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</si>
  <si>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</si>
  <si>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</si>
  <si>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</si>
  <si>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</si>
  <si>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</si>
  <si>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</si>
  <si>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</si>
  <si>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</si>
  <si>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</si>
  <si>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</si>
  <si>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</si>
  <si>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</si>
  <si>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</si>
  <si>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</si>
  <si>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</si>
  <si>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</si>
  <si>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</si>
  <si>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</si>
  <si>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</si>
  <si>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</si>
  <si>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</si>
  <si>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</si>
  <si>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</si>
  <si>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</si>
  <si>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</si>
  <si>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</si>
  <si>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</si>
  <si>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</si>
  <si>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</si>
  <si>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</si>
  <si>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</si>
  <si>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</si>
  <si>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</si>
  <si>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</si>
  <si>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</si>
  <si>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</si>
  <si>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</si>
  <si>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</si>
  <si>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</si>
  <si>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</si>
  <si>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</si>
  <si>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</si>
  <si>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</si>
  <si>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</si>
  <si>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</si>
  <si>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</si>
  <si>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</si>
  <si>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</si>
  <si>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</si>
  <si>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</si>
  <si>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</si>
  <si>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</si>
  <si>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</si>
  <si>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</si>
  <si>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</si>
  <si>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</si>
  <si>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</si>
  <si>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</si>
  <si>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</si>
  <si>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</si>
  <si>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</si>
  <si>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</si>
  <si>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</si>
  <si>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</si>
  <si>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</si>
  <si>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</si>
  <si>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</si>
  <si>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</si>
  <si>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</si>
  <si>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</si>
  <si>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</si>
  <si>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</si>
  <si>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</si>
  <si>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</si>
  <si>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</si>
  <si>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</si>
  <si>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</si>
  <si>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</si>
  <si>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</si>
  <si>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</si>
  <si>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</si>
  <si>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</si>
  <si>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</si>
  <si>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</si>
  <si>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</si>
  <si>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</si>
  <si>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</si>
  <si>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</si>
  <si>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</si>
  <si>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</si>
  <si>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</si>
  <si>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</si>
  <si>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</si>
  <si>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</si>
  <si>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</si>
  <si>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</si>
  <si>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</si>
  <si>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</si>
  <si>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</si>
  <si>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</si>
  <si>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</si>
  <si>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</si>
  <si>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</si>
  <si>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</si>
  <si>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</si>
  <si>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</si>
  <si>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</si>
  <si>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</si>
  <si>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</si>
  <si>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</si>
  <si>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</si>
  <si>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</si>
  <si>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</si>
  <si>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</si>
  <si>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</si>
  <si>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</si>
  <si>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</si>
  <si>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</si>
  <si>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</si>
  <si>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</si>
  <si>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</si>
  <si>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</si>
  <si>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</si>
  <si>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</si>
  <si>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</si>
  <si>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</si>
  <si>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</si>
  <si>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</si>
  <si>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</si>
  <si>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</si>
  <si>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</si>
  <si>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</si>
  <si>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</si>
  <si>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</si>
  <si>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</si>
  <si>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</si>
  <si>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</si>
  <si>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</si>
  <si>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</si>
  <si>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</si>
  <si>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</si>
  <si>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</si>
  <si>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</si>
  <si>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</si>
  <si>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</si>
  <si>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</si>
  <si>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</si>
  <si>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</si>
  <si>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</si>
  <si>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</si>
  <si>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</si>
  <si>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</si>
  <si>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</si>
  <si>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</si>
  <si>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</si>
  <si>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</si>
  <si>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</si>
  <si>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</si>
  <si>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</si>
  <si>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</si>
  <si>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</si>
  <si>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</si>
  <si>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</si>
  <si>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</si>
  <si>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</si>
  <si>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</si>
  <si>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</si>
  <si>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</si>
  <si>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</si>
  <si>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</si>
  <si>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</si>
  <si>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</si>
  <si>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</si>
  <si>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</si>
  <si>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</si>
  <si>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</si>
  <si>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</si>
  <si>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</si>
  <si>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</si>
  <si>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</si>
  <si>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</si>
  <si>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</si>
  <si>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</si>
  <si>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</si>
  <si>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</si>
  <si>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</si>
  <si>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</si>
  <si>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</si>
  <si>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</si>
  <si>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</si>
  <si>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</si>
  <si>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</si>
  <si>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</si>
  <si>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</si>
  <si>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</si>
  <si>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</si>
  <si>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</si>
  <si>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</si>
  <si>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</si>
  <si>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</si>
  <si>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</si>
  <si>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</si>
  <si>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</si>
  <si>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</si>
  <si>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</si>
  <si>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</si>
  <si>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</si>
  <si>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</si>
  <si>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</si>
  <si>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</si>
  <si>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</si>
  <si>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</si>
  <si>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</si>
  <si>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</si>
  <si>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</si>
  <si>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</si>
  <si>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</si>
  <si>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</si>
  <si>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</si>
  <si>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</si>
  <si>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</si>
  <si>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</si>
  <si>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</si>
  <si>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</si>
  <si>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</si>
  <si>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</si>
  <si>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</si>
  <si>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</si>
  <si>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</si>
  <si>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</si>
  <si>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</si>
  <si>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</si>
  <si>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</si>
  <si>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</si>
  <si>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</si>
  <si>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</si>
  <si>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</si>
  <si>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</si>
  <si>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</si>
  <si>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</si>
  <si>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</si>
  <si>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</si>
  <si>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</si>
  <si>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</si>
  <si>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</si>
  <si>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</si>
  <si>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</si>
  <si>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</si>
  <si>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</si>
  <si>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</si>
  <si>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</si>
  <si>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</si>
  <si>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</si>
  <si>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</si>
  <si>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</si>
  <si>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</si>
  <si>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</si>
  <si>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</si>
  <si>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</si>
  <si>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</si>
  <si>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</si>
  <si>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</si>
  <si>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</si>
  <si>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</si>
  <si>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</si>
  <si>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</si>
  <si>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</si>
  <si>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</si>
  <si>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</si>
  <si>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</si>
  <si>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</si>
  <si>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</si>
  <si>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</si>
  <si>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</si>
  <si>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</si>
  <si>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</si>
  <si>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</si>
  <si>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</si>
  <si>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</si>
  <si>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</si>
  <si>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</si>
  <si>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</si>
  <si>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</si>
  <si>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</si>
  <si>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</si>
  <si>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</si>
  <si>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</si>
  <si>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</si>
  <si>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</si>
  <si>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</si>
  <si>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</si>
  <si>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</si>
  <si>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</si>
  <si>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</si>
  <si>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</si>
  <si>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</si>
  <si>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</si>
  <si>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</si>
  <si>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</si>
  <si>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</si>
  <si>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</si>
  <si>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</si>
  <si>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</si>
  <si>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</si>
  <si>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</si>
  <si>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</si>
  <si>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</si>
  <si>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</si>
  <si>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</si>
  <si>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</si>
  <si>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</si>
  <si>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</si>
  <si>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</si>
  <si>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</si>
  <si>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</si>
  <si>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</si>
  <si>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</si>
  <si>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</si>
  <si>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</si>
  <si>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</si>
  <si>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</si>
  <si>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</si>
  <si>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</si>
  <si>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</si>
  <si>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</si>
  <si>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</si>
  <si>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</si>
  <si>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</si>
  <si>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</si>
  <si>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</si>
  <si>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</si>
  <si>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</si>
  <si>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</si>
  <si>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</si>
  <si>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</si>
  <si>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</si>
  <si>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</si>
  <si>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</si>
  <si>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</si>
  <si>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</si>
  <si>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</si>
  <si>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</si>
  <si>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</si>
  <si>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</si>
  <si>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</si>
  <si>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</si>
  <si>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</si>
  <si>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</si>
  <si>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</si>
  <si>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</si>
  <si>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</si>
  <si>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</si>
  <si>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</si>
  <si>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</si>
  <si>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</si>
  <si>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</si>
  <si>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</si>
  <si>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</si>
  <si>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</si>
  <si>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</si>
  <si>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</si>
  <si>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</si>
  <si>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</si>
  <si>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</si>
  <si>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</si>
  <si>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</si>
  <si>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</si>
  <si>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</si>
  <si>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</si>
  <si>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</si>
  <si>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</si>
  <si>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</si>
  <si>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</si>
  <si>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</si>
  <si>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</si>
  <si>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</si>
  <si>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</si>
  <si>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</si>
  <si>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</si>
  <si>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</si>
  <si>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</si>
  <si>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</si>
  <si>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</si>
  <si>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</si>
  <si>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</si>
  <si>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</si>
  <si>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</si>
  <si>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</si>
  <si>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</si>
  <si>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</si>
  <si>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</si>
  <si>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</si>
  <si>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</si>
  <si>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</si>
  <si>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</si>
  <si>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</si>
  <si>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</si>
  <si>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</si>
  <si>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</si>
  <si>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</si>
  <si>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</si>
  <si>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</si>
  <si>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</si>
  <si>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</si>
  <si>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</si>
  <si>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</si>
  <si>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</si>
  <si>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</si>
  <si>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</si>
  <si>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</si>
  <si>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</si>
  <si>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</si>
  <si>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</si>
  <si>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</si>
  <si>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</si>
  <si>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</si>
  <si>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</si>
  <si>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</si>
  <si>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</si>
  <si>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</si>
  <si>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</si>
  <si>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</si>
  <si>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</si>
  <si>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</si>
  <si>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</si>
  <si>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</si>
  <si>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</si>
  <si>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</si>
  <si>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</si>
  <si>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</si>
  <si>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</si>
  <si>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</si>
  <si>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</si>
  <si>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</si>
  <si>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</si>
  <si>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</si>
  <si>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</si>
  <si>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</si>
  <si>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</si>
  <si>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</si>
  <si>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</si>
  <si>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</si>
  <si>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</si>
  <si>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</si>
  <si>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</si>
  <si>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</si>
  <si>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</si>
  <si>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</si>
  <si>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</si>
  <si>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</si>
  <si>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</si>
  <si>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</si>
  <si>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</si>
  <si>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</si>
  <si>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</si>
  <si>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</si>
  <si>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</si>
  <si>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</si>
  <si>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</si>
  <si>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</si>
  <si>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</si>
  <si>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</si>
  <si>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</si>
  <si>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</si>
  <si>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</si>
  <si>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</si>
  <si>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</si>
  <si>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</si>
  <si>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</si>
  <si>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</si>
  <si>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</si>
  <si>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</si>
  <si>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</si>
  <si>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</si>
  <si>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</si>
  <si>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</si>
  <si>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</si>
  <si>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</si>
  <si>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</si>
  <si>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</si>
  <si>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</si>
  <si>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</si>
  <si>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</si>
  <si>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</si>
  <si>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</si>
  <si>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</si>
  <si>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</si>
  <si>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</si>
  <si>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</si>
  <si>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</si>
  <si>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</si>
  <si>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</si>
  <si>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</si>
  <si>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</si>
  <si>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</si>
  <si>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</si>
  <si>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</si>
  <si>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</si>
  <si>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</si>
  <si>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</si>
  <si>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</si>
  <si>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</si>
  <si>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</si>
  <si>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</si>
  <si>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</si>
  <si>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</si>
  <si>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</si>
  <si>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</si>
  <si>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</si>
  <si>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</si>
  <si>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</si>
  <si>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</si>
  <si>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</si>
  <si>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</si>
  <si>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</si>
  <si>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</si>
  <si>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</si>
  <si>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</si>
  <si>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</si>
  <si>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</si>
  <si>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</si>
  <si>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</si>
  <si>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</si>
  <si>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</si>
  <si>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</si>
  <si>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</si>
  <si>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</si>
  <si>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</si>
  <si>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</si>
  <si>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</si>
  <si>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</si>
  <si>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</si>
  <si>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</si>
  <si>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</si>
  <si>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</si>
  <si>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</si>
  <si>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</si>
  <si>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</si>
  <si>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</si>
  <si>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</si>
  <si>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</si>
  <si>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</si>
  <si>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</si>
  <si>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</si>
  <si>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</si>
  <si>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</si>
  <si>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</si>
  <si>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</si>
  <si>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</si>
  <si>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</si>
  <si>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</si>
  <si>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</si>
  <si>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</si>
  <si>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</si>
  <si>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</si>
  <si>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</si>
  <si>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</si>
  <si>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</si>
  <si>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</si>
  <si>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</si>
  <si>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</si>
  <si>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</si>
  <si>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</si>
  <si>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</si>
  <si>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</si>
  <si>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</si>
  <si>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</si>
  <si>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</si>
  <si>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</si>
  <si>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</si>
  <si>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</si>
  <si>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</si>
  <si>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</si>
  <si>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</si>
  <si>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</si>
  <si>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</si>
  <si>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</si>
  <si>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</si>
  <si>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</si>
  <si>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</si>
  <si>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</si>
  <si>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</si>
  <si>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</si>
  <si>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</si>
  <si>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</si>
  <si>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</si>
  <si>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</si>
  <si>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</si>
  <si>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</si>
  <si>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</si>
  <si>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</si>
  <si>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</si>
  <si>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</si>
  <si>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</si>
  <si>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</si>
  <si>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</si>
  <si>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</si>
  <si>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</si>
  <si>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</si>
  <si>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</si>
  <si>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</si>
  <si>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</si>
  <si>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</si>
  <si>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</si>
  <si>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</si>
  <si>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</si>
  <si>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</si>
  <si>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</si>
  <si>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</si>
  <si>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</si>
  <si>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</si>
  <si>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</si>
  <si>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</si>
  <si>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</si>
  <si>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</si>
  <si>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</si>
  <si>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</si>
  <si>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</si>
  <si>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</si>
  <si>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</si>
  <si>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</si>
  <si>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</si>
  <si>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</si>
  <si>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</si>
  <si>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</si>
  <si>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</si>
  <si>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</si>
  <si>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</si>
  <si>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</si>
  <si>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</si>
  <si>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</si>
  <si>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</si>
  <si>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</si>
  <si>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</si>
  <si>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</si>
  <si>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</si>
  <si>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</si>
  <si>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</si>
  <si>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</si>
  <si>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</si>
  <si>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</si>
  <si>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</si>
  <si>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</si>
  <si>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</si>
  <si>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</si>
  <si>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</si>
  <si>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</si>
  <si>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</si>
  <si>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</si>
  <si>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</si>
  <si>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</si>
  <si>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</si>
  <si>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</si>
  <si>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</si>
  <si>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</si>
  <si>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</si>
  <si>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</si>
  <si>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</si>
  <si>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</si>
  <si>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</si>
  <si>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</si>
  <si>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</si>
  <si>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</si>
  <si>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</si>
  <si>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</si>
  <si>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</si>
  <si>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</si>
  <si>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</si>
  <si>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</si>
  <si>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</si>
  <si>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</si>
  <si>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</si>
  <si>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</si>
  <si>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</si>
  <si>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</si>
  <si>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</si>
  <si>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</si>
  <si>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</si>
  <si>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</si>
  <si>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</si>
  <si>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</si>
  <si>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</si>
  <si>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</si>
  <si>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</si>
  <si>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</si>
  <si>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</si>
  <si>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</si>
  <si>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</si>
  <si>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</si>
  <si>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</si>
  <si>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</si>
  <si>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</si>
  <si>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</si>
  <si>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</si>
  <si>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</si>
  <si>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</si>
  <si>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</si>
  <si>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</si>
  <si>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</si>
  <si>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</si>
  <si>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</si>
  <si>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</si>
  <si>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</si>
  <si>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</si>
  <si>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</si>
  <si>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</si>
  <si>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</si>
  <si>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</si>
  <si>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</si>
  <si>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</si>
  <si>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</si>
  <si>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</si>
  <si>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</si>
  <si>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</si>
  <si>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</si>
  <si>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</si>
  <si>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</si>
  <si>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</si>
  <si>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</si>
  <si>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</si>
  <si>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</si>
  <si>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</si>
  <si>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</si>
  <si>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</si>
  <si>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</si>
  <si>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</si>
  <si>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</si>
  <si>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</si>
  <si>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</si>
  <si>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</si>
  <si>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</si>
  <si>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</si>
  <si>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</si>
  <si>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</si>
  <si>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</si>
  <si>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</si>
  <si>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</si>
  <si>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</si>
  <si>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</si>
  <si>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</si>
  <si>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</si>
  <si>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</si>
  <si>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</si>
  <si>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</si>
  <si>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</si>
  <si>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</si>
  <si>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</si>
  <si>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</si>
  <si>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</si>
  <si>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</si>
  <si>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</si>
  <si>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</si>
  <si>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</si>
  <si>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</si>
  <si>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</si>
  <si>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</si>
  <si>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</si>
  <si>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</si>
  <si>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</si>
  <si>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</si>
  <si>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</si>
  <si>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</si>
  <si>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</si>
  <si>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</si>
  <si>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</si>
  <si>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</si>
  <si>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</si>
  <si>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</si>
  <si>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</si>
  <si>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</si>
  <si>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</si>
  <si>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</si>
  <si>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</si>
  <si>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</si>
  <si>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</si>
  <si>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</si>
  <si>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</si>
  <si>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</si>
  <si>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</si>
  <si>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</si>
  <si>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</si>
  <si>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</si>
  <si>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</si>
  <si>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</si>
  <si>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</si>
  <si>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</si>
  <si>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</si>
  <si>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</si>
  <si>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</si>
  <si>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</si>
  <si>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</si>
  <si>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</si>
  <si>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</si>
  <si>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</si>
  <si>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</si>
  <si>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</si>
  <si>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</si>
  <si>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</si>
  <si>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</si>
  <si>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</si>
  <si>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</si>
  <si>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</si>
  <si>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</si>
  <si>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</si>
  <si>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</si>
  <si>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</si>
  <si>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</si>
  <si>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</si>
  <si>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</si>
  <si>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</si>
  <si>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</si>
  <si>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</si>
  <si>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</si>
  <si>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</si>
  <si>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</si>
  <si>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</si>
  <si>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</si>
  <si>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</si>
  <si>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</si>
  <si>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</si>
  <si>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</si>
  <si>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</si>
  <si>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</si>
  <si>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</si>
  <si>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</si>
  <si>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</si>
  <si>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</si>
  <si>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</si>
  <si>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</si>
  <si>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</si>
  <si>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</si>
  <si>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</si>
  <si>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</si>
  <si>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</si>
  <si>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</si>
  <si>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</si>
  <si>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</si>
  <si>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</si>
  <si>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</si>
  <si>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</si>
  <si>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</si>
  <si>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</si>
  <si>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</si>
  <si>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</si>
  <si>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</si>
  <si>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</si>
  <si>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</si>
  <si>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</si>
  <si>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</si>
  <si>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</si>
  <si>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</si>
  <si>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</si>
  <si>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</si>
  <si>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</si>
  <si>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</si>
  <si>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</si>
  <si>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</si>
  <si>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</si>
  <si>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</si>
  <si>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</si>
  <si>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</si>
  <si>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</si>
  <si>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</si>
  <si>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</si>
  <si>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</si>
  <si>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</si>
  <si>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</si>
  <si>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</si>
  <si>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</si>
  <si>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</si>
  <si>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</si>
  <si>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</si>
  <si>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</si>
  <si>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</si>
  <si>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</si>
  <si>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</si>
  <si>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</si>
  <si>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</si>
  <si>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</si>
  <si>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</si>
  <si>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</si>
  <si>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</si>
  <si>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</si>
  <si>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</si>
  <si>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</si>
  <si>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</si>
  <si>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</si>
  <si>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</si>
  <si>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</si>
  <si>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</si>
  <si>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</si>
  <si>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</si>
  <si>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</si>
  <si>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</si>
  <si>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</si>
  <si>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</si>
  <si>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</si>
  <si>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</si>
  <si>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</si>
  <si>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</si>
  <si>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</si>
  <si>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</si>
  <si>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</si>
  <si>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</si>
  <si>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</si>
  <si>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</si>
  <si>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</si>
  <si>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</si>
  <si>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</si>
  <si>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</si>
  <si>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</si>
  <si>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</si>
  <si>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</si>
  <si>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</si>
  <si>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</si>
  <si>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</si>
  <si>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</si>
  <si>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</si>
  <si>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</si>
  <si>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</si>
  <si>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</si>
  <si>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</si>
  <si>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</si>
  <si>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</si>
  <si>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</si>
  <si>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</si>
  <si>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</si>
  <si>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</si>
  <si>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</si>
  <si>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</si>
  <si>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</si>
  <si>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</si>
  <si>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</si>
  <si>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</si>
  <si>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</si>
  <si>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</si>
  <si>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</si>
  <si>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</si>
  <si>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</si>
  <si>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</si>
  <si>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</si>
  <si>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</si>
  <si>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</si>
  <si>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</si>
  <si>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</si>
  <si>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</si>
  <si>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</si>
  <si>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</si>
  <si>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</si>
  <si>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</si>
  <si>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</si>
  <si>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</si>
  <si>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</si>
  <si>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</si>
  <si>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</si>
  <si>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</si>
  <si>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</si>
  <si>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</si>
  <si>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</si>
  <si>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</si>
  <si>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</si>
  <si>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</si>
  <si>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</si>
  <si>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</si>
  <si>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</si>
  <si>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</si>
  <si>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</si>
  <si>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</si>
  <si>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</si>
  <si>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</si>
  <si>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</si>
  <si>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</si>
  <si>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</si>
  <si>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</si>
  <si>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</si>
  <si>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</si>
  <si>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</si>
  <si>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</si>
  <si>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</si>
  <si>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</si>
  <si>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</si>
  <si>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</si>
  <si>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</si>
  <si>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</si>
  <si>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</si>
  <si>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</si>
  <si>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</si>
  <si>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</si>
  <si>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</si>
  <si>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</si>
  <si>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</si>
  <si>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</si>
  <si>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</si>
  <si>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</si>
  <si>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</si>
  <si>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</si>
  <si>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</si>
  <si>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</si>
  <si>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</si>
  <si>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</si>
  <si>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</si>
  <si>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</si>
  <si>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</si>
  <si>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</si>
  <si>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</si>
  <si>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</si>
  <si>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</si>
  <si>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</si>
  <si>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</si>
  <si>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</si>
  <si>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</si>
  <si>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</si>
  <si>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</si>
  <si>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</si>
  <si>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</si>
  <si>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</si>
  <si>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</si>
  <si>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</si>
  <si>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</si>
  <si>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</si>
  <si>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</si>
  <si>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</si>
  <si>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</si>
  <si>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</si>
  <si>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</si>
  <si>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</si>
  <si>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</si>
  <si>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</si>
  <si>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</si>
  <si>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</si>
  <si>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</si>
  <si>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</si>
  <si>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</si>
  <si>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</si>
  <si>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</si>
  <si>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</si>
  <si>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</si>
  <si>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</si>
  <si>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</si>
  <si>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</si>
  <si>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</si>
  <si>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</si>
  <si>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</si>
  <si>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</si>
  <si>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</si>
  <si>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</si>
  <si>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</si>
  <si>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</si>
  <si>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</si>
  <si>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</si>
  <si>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</si>
  <si>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</si>
  <si>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</si>
  <si>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</si>
  <si>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</si>
  <si>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</si>
  <si>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</si>
  <si>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</si>
  <si>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</si>
  <si>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</si>
  <si>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</si>
  <si>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</si>
  <si>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</si>
  <si>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</si>
  <si>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</si>
  <si>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</si>
  <si>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</si>
  <si>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</si>
  <si>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</si>
  <si>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</si>
  <si>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</si>
  <si>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</si>
  <si>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</si>
  <si>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</si>
  <si>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</si>
  <si>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</si>
  <si>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</si>
  <si>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</si>
  <si>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</si>
  <si>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</si>
  <si>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</si>
  <si>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</si>
  <si>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</si>
  <si>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</si>
  <si>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</si>
  <si>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</si>
  <si>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</si>
  <si>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</si>
  <si>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</si>
  <si>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</si>
  <si>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</si>
  <si>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</si>
  <si>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</si>
  <si>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</si>
  <si>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</si>
  <si>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</si>
  <si>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</si>
  <si>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</si>
  <si>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</si>
  <si>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</si>
  <si>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</si>
  <si>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</si>
  <si>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</si>
  <si>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</si>
  <si>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</si>
  <si>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</si>
  <si>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</si>
  <si>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</si>
  <si>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</si>
  <si>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</si>
  <si>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</si>
  <si>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</si>
  <si>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</si>
  <si>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</si>
  <si>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</si>
  <si>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</si>
  <si>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</si>
  <si>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</si>
  <si>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</si>
  <si>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</si>
  <si>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</si>
  <si>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</si>
  <si>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</si>
  <si>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</si>
  <si>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</si>
  <si>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</si>
  <si>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</si>
  <si>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</si>
  <si>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</si>
  <si>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</si>
  <si>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</si>
  <si>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</si>
  <si>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</si>
  <si>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</si>
  <si>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</si>
  <si>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</si>
  <si>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</si>
  <si>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</si>
  <si>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</si>
  <si>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</si>
  <si>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</si>
  <si>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</si>
  <si>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</si>
  <si>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</si>
  <si>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</si>
  <si>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</si>
  <si>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</si>
  <si>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</si>
  <si>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</si>
  <si>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</si>
  <si>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</si>
  <si>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</si>
  <si>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</si>
  <si>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</si>
  <si>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</si>
  <si>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</si>
  <si>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</si>
  <si>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</si>
  <si>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</si>
  <si>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</si>
  <si>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</si>
  <si>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</si>
  <si>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</si>
  <si>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</si>
  <si>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</si>
  <si>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</si>
  <si>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</si>
  <si>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</si>
  <si>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</si>
  <si>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</si>
  <si>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</si>
  <si>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</si>
  <si>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</si>
  <si>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</si>
  <si>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</si>
  <si>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</si>
  <si>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</si>
  <si>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</si>
  <si>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</si>
  <si>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</si>
  <si>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</si>
  <si>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</si>
  <si>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</si>
  <si>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</si>
  <si>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</si>
  <si>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</si>
  <si>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</si>
  <si>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</si>
  <si>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</si>
  <si>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</si>
  <si>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</si>
  <si>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</si>
  <si>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</si>
  <si>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</si>
  <si>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</si>
  <si>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</si>
  <si>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</si>
  <si>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</si>
  <si>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</si>
  <si>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</si>
  <si>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</si>
  <si>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</si>
  <si>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</si>
  <si>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</si>
  <si>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</si>
  <si>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</si>
  <si>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</si>
  <si>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</si>
  <si>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</si>
  <si>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</si>
  <si>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</si>
  <si>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</si>
  <si>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</si>
  <si>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</si>
  <si>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</si>
  <si>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</si>
  <si>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</si>
  <si>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</si>
  <si>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</si>
  <si>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</si>
  <si>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</si>
  <si>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</si>
  <si>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</si>
  <si>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</si>
  <si>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</si>
  <si>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</si>
  <si>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</si>
  <si>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</si>
  <si>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</si>
  <si>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</si>
  <si>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</si>
  <si>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</si>
  <si>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</si>
  <si>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</si>
  <si>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</si>
  <si>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</si>
  <si>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</si>
  <si>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</si>
  <si>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</si>
  <si>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</si>
  <si>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</si>
  <si>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</si>
  <si>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</si>
  <si>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</si>
  <si>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</si>
  <si>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</si>
  <si>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</si>
  <si>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</si>
  <si>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</si>
  <si>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</si>
  <si>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</si>
  <si>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</si>
  <si>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</si>
  <si>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</si>
  <si>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</si>
  <si>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</si>
  <si>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</si>
  <si>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</si>
  <si>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</si>
  <si>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</si>
  <si>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</si>
  <si>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</si>
  <si>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</si>
  <si>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</si>
  <si>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</si>
  <si>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</si>
  <si>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</si>
  <si>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</si>
  <si>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</si>
  <si>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</si>
  <si>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</si>
  <si>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</si>
  <si>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</si>
  <si>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</si>
  <si>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</si>
  <si>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</si>
  <si>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</si>
  <si>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</si>
  <si>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</si>
  <si>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</si>
  <si>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</si>
  <si>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</si>
  <si>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</si>
  <si>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</si>
  <si>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</si>
  <si>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</si>
  <si>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</si>
  <si>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</si>
  <si>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</si>
  <si>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</si>
  <si>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</si>
  <si>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</si>
  <si>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</si>
  <si>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</si>
  <si>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</si>
  <si>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</si>
  <si>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</si>
  <si>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</si>
  <si>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</si>
  <si>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</si>
  <si>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</si>
  <si>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</si>
  <si>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</si>
  <si>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</si>
  <si>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</si>
  <si>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</si>
  <si>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</si>
  <si>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</si>
  <si>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</si>
  <si>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</si>
  <si>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</si>
  <si>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</si>
  <si>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</si>
  <si>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</si>
  <si>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</si>
  <si>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</si>
  <si>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</si>
  <si>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</si>
  <si>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</si>
  <si>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</si>
  <si>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</si>
  <si>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</si>
  <si>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</si>
  <si>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</si>
  <si>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</si>
  <si>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</si>
  <si>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</si>
  <si>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</si>
  <si>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</si>
  <si>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</si>
  <si>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</si>
  <si>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</si>
  <si>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</si>
  <si>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</si>
  <si>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</si>
  <si>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</si>
  <si>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</si>
  <si>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</si>
  <si>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</si>
  <si>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</si>
  <si>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</si>
  <si>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</si>
  <si>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</si>
  <si>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</si>
  <si>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</si>
  <si>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</si>
  <si>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</si>
  <si>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</si>
  <si>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</si>
  <si>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</si>
  <si>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</si>
  <si>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</si>
  <si>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</si>
  <si>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</si>
  <si>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</si>
  <si>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</si>
  <si>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</si>
  <si>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</si>
  <si>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</si>
  <si>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</si>
  <si>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</si>
  <si>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</si>
  <si>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</si>
  <si>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</si>
  <si>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</si>
  <si>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</si>
  <si>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</si>
  <si>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</si>
  <si>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</si>
  <si>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</si>
  <si>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</si>
  <si>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</si>
  <si>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</si>
  <si>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</si>
  <si>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</si>
  <si>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</si>
  <si>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</si>
  <si>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</si>
  <si>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</si>
  <si>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</si>
  <si>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</si>
  <si>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</si>
  <si>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</si>
  <si>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</si>
  <si>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</si>
  <si>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</si>
  <si>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</si>
  <si>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</si>
  <si>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</si>
  <si>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</si>
  <si>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</si>
  <si>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</si>
  <si>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</si>
  <si>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</si>
  <si>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</si>
  <si>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</si>
  <si>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</si>
  <si>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</si>
  <si>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</si>
  <si>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</si>
  <si>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</si>
  <si>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</si>
  <si>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</si>
  <si>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</si>
  <si>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</si>
  <si>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</si>
  <si>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</si>
  <si>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</si>
  <si>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</si>
  <si>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</si>
  <si>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</si>
  <si>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</si>
  <si>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</si>
  <si>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</si>
  <si>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</si>
  <si>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</si>
  <si>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</si>
  <si>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</si>
  <si>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</si>
  <si>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</si>
  <si>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</si>
  <si>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</si>
  <si>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</si>
  <si>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</si>
  <si>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</si>
  <si>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</si>
  <si>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</si>
  <si>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</si>
  <si>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</si>
  <si>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</si>
  <si>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</si>
  <si>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</si>
  <si>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</si>
  <si>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</si>
  <si>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</si>
  <si>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</si>
  <si>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</si>
  <si>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</si>
  <si>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</si>
  <si>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</si>
  <si>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</si>
  <si>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</si>
  <si>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</si>
  <si>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</si>
  <si>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</si>
  <si>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</si>
  <si>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</si>
  <si>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</si>
  <si>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</si>
  <si>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</si>
  <si>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</si>
  <si>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</si>
  <si>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</si>
  <si>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</si>
  <si>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</si>
  <si>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</si>
  <si>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</si>
  <si>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</si>
  <si>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</si>
  <si>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</si>
  <si>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</si>
  <si>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</si>
  <si>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</si>
  <si>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</si>
  <si>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</si>
  <si>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</si>
  <si>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</si>
  <si>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</si>
  <si>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</si>
  <si>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</si>
  <si>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</si>
  <si>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</si>
  <si>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</si>
  <si>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</si>
  <si>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</si>
  <si>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</si>
  <si>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</si>
  <si>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</si>
  <si>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</si>
  <si>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</si>
  <si>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</si>
  <si>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</si>
  <si>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</si>
  <si>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</si>
  <si>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</si>
  <si>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</si>
  <si>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</si>
  <si>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</si>
  <si>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</si>
  <si>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</si>
  <si>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</si>
  <si>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</si>
  <si>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</si>
  <si>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</si>
  <si>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</si>
  <si>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</si>
  <si>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</si>
  <si>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</si>
  <si>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</si>
  <si>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</si>
  <si>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</si>
  <si>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</si>
  <si>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</si>
  <si>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</si>
  <si>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</si>
  <si>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</si>
  <si>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</si>
  <si>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</si>
  <si>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</si>
  <si>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</si>
  <si>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</si>
  <si>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</si>
  <si>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</si>
  <si>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</si>
  <si>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</si>
  <si>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</si>
  <si>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</si>
  <si>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</si>
  <si>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</si>
  <si>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</si>
  <si>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</si>
  <si>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</si>
  <si>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</si>
  <si>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</si>
  <si>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</si>
  <si>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</si>
  <si>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</si>
  <si>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</si>
  <si>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</si>
  <si>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</si>
  <si>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</si>
  <si>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</si>
  <si>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</si>
  <si>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</si>
  <si>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</si>
  <si>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</si>
  <si>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</si>
  <si>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</si>
  <si>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</si>
  <si>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</si>
  <si>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</si>
  <si>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</si>
  <si>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</si>
  <si>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</si>
  <si>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</si>
  <si>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</si>
  <si>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</si>
  <si>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</si>
  <si>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</si>
  <si>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</si>
  <si>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</si>
  <si>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</si>
  <si>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</si>
  <si>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</si>
  <si>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</si>
  <si>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</si>
  <si>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</si>
  <si>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</si>
  <si>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</si>
  <si>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</si>
  <si>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</si>
  <si>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</si>
  <si>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</si>
  <si>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</si>
  <si>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</si>
  <si>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</si>
  <si>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</si>
  <si>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</si>
  <si>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</si>
  <si>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</si>
  <si>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</si>
  <si>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</si>
  <si>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</si>
  <si>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</si>
  <si>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</si>
  <si>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</si>
  <si>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</si>
  <si>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</si>
  <si>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</si>
  <si>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</si>
  <si>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</si>
  <si>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</si>
  <si>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</si>
  <si>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</si>
  <si>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</si>
  <si>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</si>
  <si>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</si>
  <si>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</si>
  <si>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</si>
  <si>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</si>
  <si>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</si>
  <si>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</si>
  <si>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</si>
  <si>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</si>
  <si>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</si>
  <si>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</si>
  <si>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</si>
  <si>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</si>
  <si>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</si>
  <si>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</si>
  <si>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</si>
  <si>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</si>
  <si>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</si>
  <si>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</si>
  <si>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</si>
  <si>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</si>
  <si>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</si>
  <si>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</si>
  <si>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</si>
  <si>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</si>
  <si>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</si>
  <si>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</si>
  <si>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</si>
  <si>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</si>
  <si>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</si>
  <si>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</si>
  <si>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</si>
  <si>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</si>
  <si>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</si>
  <si>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</si>
  <si>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</si>
  <si>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</si>
  <si>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</si>
  <si>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</si>
  <si>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</si>
  <si>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</si>
  <si>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</si>
  <si>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</si>
  <si>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</si>
  <si>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</si>
  <si>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</si>
  <si>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</si>
  <si>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</si>
  <si>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</si>
  <si>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</si>
  <si>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</si>
  <si>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</si>
  <si>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</si>
  <si>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</si>
  <si>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</si>
  <si>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</si>
  <si>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</si>
  <si>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</si>
  <si>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</si>
  <si>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</si>
  <si>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</si>
  <si>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</si>
  <si>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</si>
  <si>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</si>
  <si>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</si>
  <si>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</si>
  <si>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</si>
  <si>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</si>
  <si>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</si>
  <si>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</si>
  <si>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</si>
  <si>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</si>
  <si>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</si>
  <si>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</si>
  <si>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</si>
  <si>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</si>
  <si>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</si>
  <si>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</si>
  <si>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</si>
  <si>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</si>
  <si>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</si>
  <si>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</si>
  <si>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</si>
  <si>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</si>
  <si>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</si>
  <si>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</si>
  <si>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</si>
  <si>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</si>
  <si>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</si>
  <si>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</si>
  <si>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</si>
  <si>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</si>
  <si>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</si>
  <si>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</si>
  <si>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</si>
  <si>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</si>
  <si>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</si>
  <si>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</si>
  <si>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</si>
  <si>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</si>
  <si>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</si>
  <si>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</si>
  <si>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</si>
  <si>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</si>
  <si>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</si>
  <si>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</si>
  <si>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</si>
  <si>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</si>
  <si>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</si>
  <si>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</si>
  <si>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</si>
  <si>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</si>
  <si>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</si>
  <si>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</si>
  <si>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</si>
  <si>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</si>
  <si>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</si>
  <si>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</si>
  <si>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</si>
  <si>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</si>
  <si>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</si>
  <si>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</si>
  <si>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</si>
  <si>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</si>
  <si>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</si>
  <si>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</si>
  <si>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</si>
  <si>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</si>
  <si>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</si>
  <si>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</si>
  <si>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</si>
  <si>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</si>
  <si>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</si>
  <si>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</si>
  <si>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</si>
  <si>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</si>
  <si>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</si>
  <si>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</si>
  <si>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</si>
  <si>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</si>
  <si>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</si>
  <si>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</si>
  <si>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</si>
  <si>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</si>
  <si>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</si>
  <si>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</si>
  <si>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</si>
  <si>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</si>
  <si>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</si>
  <si>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</si>
  <si>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</si>
  <si>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</si>
  <si>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</si>
  <si>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</si>
  <si>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</si>
  <si>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</si>
  <si>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</si>
  <si>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</si>
  <si>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</si>
  <si>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</si>
  <si>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</si>
  <si>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</si>
  <si>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</si>
  <si>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</si>
  <si>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</si>
  <si>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</si>
  <si>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</si>
  <si>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</si>
  <si>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</si>
  <si>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</si>
  <si>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</si>
  <si>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</si>
  <si>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</si>
  <si>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</si>
  <si>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</si>
  <si>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</si>
  <si>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</si>
  <si>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</si>
  <si>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</si>
  <si>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</si>
  <si>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</si>
  <si>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</si>
  <si>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</si>
  <si>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</si>
  <si>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</si>
  <si>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</si>
  <si>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</si>
  <si>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</si>
  <si>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</si>
  <si>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</si>
  <si>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</si>
  <si>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</si>
  <si>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</si>
  <si>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</si>
  <si>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</si>
  <si>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</si>
  <si>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</si>
  <si>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</si>
  <si>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</si>
  <si>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</si>
  <si>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</si>
  <si>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</si>
  <si>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</si>
  <si>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</si>
  <si>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</si>
  <si>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</si>
  <si>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</si>
  <si>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</si>
  <si>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</si>
  <si>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</si>
  <si>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</si>
  <si>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</si>
  <si>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</si>
  <si>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</si>
  <si>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</si>
  <si>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</si>
  <si>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</si>
  <si>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</si>
  <si>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</si>
  <si>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</si>
  <si>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</si>
  <si>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</si>
  <si>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</si>
  <si>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</si>
  <si>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</si>
  <si>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</si>
  <si>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</si>
  <si>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</si>
  <si>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</si>
  <si>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</si>
  <si>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</si>
  <si>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</si>
  <si>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</si>
  <si>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</si>
  <si>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</si>
  <si>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</si>
  <si>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</si>
  <si>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</si>
  <si>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</si>
  <si>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</si>
  <si>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</si>
  <si>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</si>
  <si>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</si>
  <si>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</si>
  <si>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</si>
  <si>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</si>
  <si>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</si>
  <si>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</si>
  <si>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</si>
  <si>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</si>
  <si>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</si>
  <si>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</si>
  <si>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</si>
  <si>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</si>
  <si>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</si>
  <si>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</si>
  <si>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</si>
  <si>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</si>
  <si>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</si>
  <si>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</si>
  <si>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</si>
  <si>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</si>
  <si>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</si>
  <si>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</si>
  <si>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</si>
  <si>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</si>
  <si>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</si>
  <si>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</si>
  <si>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</si>
  <si>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</si>
  <si>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</si>
  <si>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</si>
  <si>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</si>
  <si>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</si>
  <si>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</si>
  <si>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</si>
  <si>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</si>
  <si>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</si>
  <si>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</si>
  <si>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</si>
  <si>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</si>
  <si>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</si>
  <si>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</si>
  <si>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</si>
  <si>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</si>
  <si>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</si>
  <si>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</si>
  <si>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</si>
  <si>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</si>
  <si>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</si>
  <si>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</si>
  <si>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</si>
  <si>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</si>
  <si>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</si>
  <si>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</si>
  <si>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</si>
  <si>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</si>
  <si>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</si>
  <si>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</si>
  <si>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</si>
  <si>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</si>
  <si>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</si>
  <si>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</si>
  <si>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</si>
  <si>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</si>
  <si>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</si>
  <si>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</si>
  <si>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</si>
  <si>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</si>
  <si>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</si>
  <si>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</si>
  <si>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</si>
  <si>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</si>
  <si>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</si>
  <si>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</si>
  <si>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</si>
  <si>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</si>
  <si>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</si>
  <si>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</si>
  <si>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</si>
  <si>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</si>
  <si>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</si>
  <si>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</si>
  <si>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</si>
  <si>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</si>
  <si>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</si>
  <si>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</si>
  <si>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</si>
  <si>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</si>
  <si>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</si>
  <si>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</si>
  <si>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</si>
  <si>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</si>
  <si>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</si>
  <si>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</si>
  <si>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</si>
  <si>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</si>
  <si>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</si>
  <si>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</si>
  <si>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</si>
  <si>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</si>
  <si>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</si>
  <si>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</si>
  <si>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</si>
  <si>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</si>
  <si>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</si>
  <si>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</si>
  <si>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</si>
  <si>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</si>
  <si>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</si>
  <si>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</si>
  <si>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</si>
  <si>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</si>
  <si>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</si>
  <si>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</si>
  <si>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</si>
  <si>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</si>
  <si>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</si>
  <si>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</si>
  <si>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</si>
  <si>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</si>
  <si>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</si>
  <si>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</si>
  <si>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</si>
  <si>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</si>
  <si>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</si>
  <si>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</si>
  <si>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</si>
  <si>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</si>
  <si>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</si>
  <si>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</si>
  <si>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</si>
  <si>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</si>
  <si>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</si>
  <si>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</si>
  <si>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</si>
  <si>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</si>
  <si>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</si>
  <si>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</si>
  <si>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</si>
  <si>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</si>
  <si>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</si>
  <si>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</si>
  <si>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</si>
  <si>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</si>
  <si>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</si>
  <si>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</si>
  <si>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</si>
  <si>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</si>
  <si>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</si>
  <si>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</si>
  <si>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</si>
  <si>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</si>
  <si>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</si>
  <si>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</si>
  <si>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</si>
  <si>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</si>
  <si>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</si>
  <si>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</si>
  <si>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</si>
  <si>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</si>
  <si>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</si>
  <si>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</si>
  <si>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</si>
  <si>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</si>
  <si>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</si>
  <si>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</si>
  <si>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</si>
  <si>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</si>
  <si>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</si>
  <si>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</si>
  <si>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</si>
  <si>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</si>
  <si>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</si>
  <si>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</si>
  <si>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</si>
  <si>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</si>
  <si>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</si>
  <si>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</si>
  <si>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</si>
  <si>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</si>
  <si>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</si>
  <si>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</si>
  <si>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</si>
  <si>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</si>
  <si>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</si>
  <si>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</si>
  <si>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</si>
  <si>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</si>
  <si>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</si>
  <si>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</si>
  <si>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</si>
  <si>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</si>
  <si>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</si>
  <si>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</si>
  <si>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</si>
  <si>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</si>
  <si>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</si>
  <si>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</si>
  <si>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</si>
  <si>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</si>
  <si>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</si>
  <si>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</si>
  <si>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</si>
  <si>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</si>
  <si>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</si>
  <si>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</si>
  <si>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</si>
  <si>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</si>
  <si>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</si>
  <si>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</si>
  <si>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</si>
  <si>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</si>
  <si>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</si>
  <si>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</si>
  <si>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</si>
  <si>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</si>
  <si>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</si>
  <si>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</si>
  <si>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</si>
  <si>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</si>
  <si>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</si>
  <si>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</si>
  <si>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</si>
  <si>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</si>
  <si>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</si>
  <si>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</si>
  <si>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</si>
  <si>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</si>
  <si>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</si>
  <si>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</si>
  <si>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</si>
  <si>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</si>
  <si>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</si>
  <si>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</si>
  <si>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</si>
  <si>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</si>
  <si>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</si>
  <si>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</si>
  <si>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</si>
  <si>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</si>
  <si>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</si>
  <si>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</si>
  <si>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</si>
  <si>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</si>
  <si>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</si>
  <si>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</si>
  <si>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</si>
  <si>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</si>
  <si>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</si>
  <si>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</si>
  <si>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</si>
  <si>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</si>
  <si>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</si>
  <si>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</si>
  <si>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</si>
  <si>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</si>
  <si>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</si>
  <si>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</si>
  <si>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</si>
  <si>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</si>
  <si>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</si>
  <si>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</si>
  <si>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</si>
  <si>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</si>
  <si>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</si>
  <si>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</si>
  <si>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</si>
  <si>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</si>
  <si>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</si>
  <si>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</si>
  <si>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</si>
  <si>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</si>
  <si>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</si>
  <si>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</si>
  <si>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</si>
  <si>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</si>
  <si>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</si>
  <si>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</si>
  <si>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</si>
  <si>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</si>
  <si>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</si>
  <si>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</si>
  <si>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</si>
  <si>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</si>
  <si>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</si>
  <si>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</si>
  <si>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</si>
  <si>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</si>
  <si>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</si>
  <si>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</si>
  <si>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</si>
  <si>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</si>
  <si>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</si>
  <si>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</si>
  <si>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</si>
  <si>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</si>
  <si>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</si>
  <si>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</si>
  <si>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</si>
  <si>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</si>
  <si>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</si>
  <si>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</si>
  <si>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</si>
  <si>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</si>
  <si>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</si>
  <si>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</si>
  <si>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</si>
  <si>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</si>
  <si>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</si>
  <si>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</si>
  <si>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</si>
  <si>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</si>
  <si>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</si>
  <si>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</si>
  <si>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</si>
  <si>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</si>
  <si>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</si>
  <si>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</si>
  <si>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</si>
  <si>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</si>
  <si>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</si>
  <si>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</si>
  <si>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</si>
  <si>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</si>
  <si>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</si>
  <si>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</si>
  <si>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</si>
  <si>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</si>
  <si>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</si>
  <si>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</si>
  <si>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</si>
  <si>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</si>
  <si>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</si>
  <si>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</si>
  <si>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</si>
  <si>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</si>
  <si>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</si>
  <si>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</si>
  <si>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</si>
  <si>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</si>
  <si>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</si>
  <si>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</si>
  <si>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</si>
  <si>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</si>
  <si>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</si>
  <si>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</si>
  <si>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</si>
  <si>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</si>
  <si>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</si>
  <si>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</si>
  <si>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</si>
  <si>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</si>
  <si>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</si>
  <si>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</si>
  <si>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</si>
  <si>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</si>
  <si>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</si>
  <si>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</si>
  <si>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</si>
  <si>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</si>
  <si>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</si>
  <si>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</si>
  <si>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</si>
  <si>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</si>
  <si>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</si>
  <si>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</si>
  <si>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</si>
  <si>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</si>
  <si>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</si>
  <si>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</si>
  <si>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</si>
  <si>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</si>
  <si>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</si>
  <si>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</si>
  <si>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</si>
  <si>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</si>
  <si>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</si>
  <si>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</si>
  <si>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</si>
  <si>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</si>
  <si>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</si>
  <si>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</si>
  <si>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</si>
  <si>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</si>
  <si>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</si>
  <si>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</si>
  <si>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</si>
  <si>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</si>
  <si>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</si>
  <si>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</si>
  <si>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</si>
  <si>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</si>
  <si>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</si>
  <si>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</si>
  <si>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</si>
  <si>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</si>
  <si>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</si>
  <si>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</si>
  <si>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</si>
  <si>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</si>
  <si>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</si>
  <si>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</si>
  <si>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</si>
  <si>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</si>
  <si>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</si>
  <si>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</si>
  <si>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</si>
  <si>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</si>
  <si>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</si>
  <si>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</si>
  <si>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</si>
  <si>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</si>
  <si>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</si>
  <si>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</si>
  <si>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</si>
  <si>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</si>
  <si>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</si>
  <si>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</si>
  <si>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</si>
  <si>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</si>
  <si>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</si>
  <si>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</si>
  <si>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</si>
  <si>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</si>
  <si>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</si>
  <si>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</si>
  <si>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</si>
  <si>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</si>
  <si>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</si>
  <si>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</si>
  <si>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</si>
  <si>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</si>
  <si>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</si>
  <si>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</si>
  <si>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</si>
  <si>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</si>
  <si>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</si>
  <si>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</si>
  <si>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</si>
  <si>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</si>
  <si>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</si>
  <si>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</si>
  <si>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</si>
  <si>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</si>
  <si>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</si>
  <si>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</si>
  <si>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</si>
  <si>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</si>
  <si>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</si>
  <si>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</si>
  <si>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</si>
  <si>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</si>
  <si>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</si>
  <si>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</si>
  <si>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</si>
  <si>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</si>
  <si>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</si>
  <si>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</si>
  <si>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</si>
  <si>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</si>
  <si>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</si>
  <si>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</si>
  <si>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</si>
  <si>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</si>
  <si>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</si>
  <si>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</si>
  <si>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</si>
  <si>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</si>
  <si>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</si>
  <si>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</si>
  <si>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</si>
  <si>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</si>
  <si>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</si>
  <si>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</si>
  <si>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</si>
  <si>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</si>
  <si>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</si>
  <si>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</si>
  <si>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</si>
  <si>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</si>
  <si>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</si>
  <si>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</si>
  <si>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</si>
  <si>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</si>
  <si>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</si>
  <si>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</si>
  <si>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</si>
  <si>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</si>
  <si>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</si>
  <si>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</si>
  <si>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</si>
  <si>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</si>
  <si>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</si>
  <si>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</si>
  <si>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</si>
  <si>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</si>
  <si>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</si>
  <si>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</si>
  <si>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</si>
  <si>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</si>
  <si>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</si>
  <si>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</si>
  <si>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</si>
  <si>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</si>
  <si>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</si>
  <si>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</si>
  <si>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</si>
  <si>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</si>
  <si>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</si>
  <si>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</si>
  <si>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</si>
  <si>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</si>
  <si>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</si>
  <si>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</si>
  <si>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</si>
  <si>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</si>
  <si>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</si>
  <si>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</si>
  <si>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</si>
  <si>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</si>
  <si>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</si>
  <si>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</si>
  <si>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</si>
  <si>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</si>
  <si>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</si>
  <si>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</si>
  <si>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</si>
  <si>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</si>
  <si>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</si>
  <si>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</si>
  <si>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</si>
  <si>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</si>
  <si>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</si>
  <si>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</si>
  <si>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</si>
  <si>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</si>
  <si>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</si>
  <si>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</si>
  <si>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</si>
  <si>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</si>
  <si>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</si>
  <si>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</si>
  <si>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</si>
  <si>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</si>
  <si>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</si>
  <si>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</si>
  <si>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</si>
  <si>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</si>
  <si>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</si>
  <si>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</si>
  <si>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</si>
  <si>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</si>
  <si>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</si>
  <si>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</si>
  <si>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</si>
  <si>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</si>
  <si>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</si>
  <si>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</si>
  <si>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</si>
  <si>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</si>
  <si>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</si>
  <si>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</si>
  <si>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</si>
  <si>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</si>
  <si>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</si>
  <si>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</si>
  <si>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</si>
  <si>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</si>
  <si>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</si>
  <si>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</si>
  <si>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</si>
  <si>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</si>
  <si>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</si>
  <si>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</si>
  <si>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</si>
  <si>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</si>
  <si>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</si>
  <si>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</si>
  <si>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</si>
  <si>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</si>
  <si>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</si>
  <si>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</si>
  <si>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</si>
  <si>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</si>
  <si>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</si>
  <si>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</si>
  <si>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</si>
  <si>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</si>
  <si>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</si>
  <si>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</si>
  <si>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</si>
  <si>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</si>
  <si>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</si>
  <si>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</si>
  <si>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</si>
  <si>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</si>
  <si>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</si>
  <si>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</si>
  <si>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</si>
  <si>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</si>
  <si>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</si>
  <si>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</si>
  <si>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</si>
  <si>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</si>
  <si>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</si>
  <si>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</si>
  <si>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</si>
  <si>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</si>
  <si>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</si>
  <si>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</si>
  <si>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</si>
  <si>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</si>
  <si>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</si>
  <si>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</si>
  <si>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</si>
  <si>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</si>
  <si>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</si>
  <si>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</si>
  <si>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</si>
  <si>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</si>
  <si>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</si>
  <si>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</si>
  <si>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</si>
  <si>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</si>
  <si>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</si>
  <si>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</si>
  <si>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</si>
  <si>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</si>
  <si>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</si>
  <si>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</si>
  <si>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</si>
  <si>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</si>
  <si>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</si>
  <si>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</si>
  <si>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</si>
  <si>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</si>
  <si>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</si>
  <si>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</si>
  <si>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</si>
  <si>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</si>
  <si>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</si>
  <si>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</si>
  <si>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</si>
  <si>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</si>
  <si>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</si>
  <si>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</si>
  <si>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</si>
  <si>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</si>
  <si>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</si>
  <si>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</si>
  <si>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</si>
  <si>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</si>
  <si>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</si>
  <si>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</si>
  <si>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</si>
  <si>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</si>
  <si>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</si>
  <si>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</si>
  <si>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</si>
  <si>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</si>
  <si>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</si>
  <si>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</si>
  <si>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</si>
  <si>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</si>
  <si>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</si>
  <si>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</si>
  <si>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</si>
  <si>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</si>
  <si>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</si>
  <si>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</si>
  <si>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</si>
  <si>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</si>
  <si>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</si>
  <si>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</si>
  <si>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</si>
  <si>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</si>
  <si>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</si>
  <si>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</si>
  <si>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</si>
  <si>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</si>
  <si>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</si>
  <si>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</si>
  <si>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</si>
  <si>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</si>
  <si>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</si>
  <si>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</si>
  <si>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</si>
  <si>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</si>
  <si>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</si>
  <si>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</si>
  <si>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</si>
  <si>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</si>
  <si>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</si>
  <si>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</si>
  <si>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</si>
  <si>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</si>
  <si>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</si>
  <si>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</si>
  <si>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</si>
  <si>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</si>
  <si>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</si>
  <si>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</si>
  <si>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</si>
  <si>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</si>
  <si>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</si>
  <si>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</si>
  <si>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</si>
  <si>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</si>
  <si>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</si>
  <si>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</si>
  <si>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</si>
  <si>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</si>
  <si>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</si>
  <si>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</si>
  <si>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</si>
  <si>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</si>
  <si>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</si>
  <si>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</si>
  <si>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</si>
  <si>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</si>
  <si>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</si>
  <si>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</si>
  <si>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</si>
  <si>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</si>
  <si>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</si>
  <si>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</si>
  <si>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</si>
  <si>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</si>
  <si>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</si>
  <si>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</si>
  <si>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</si>
  <si>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</si>
  <si>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</si>
  <si>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</si>
  <si>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</si>
  <si>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</si>
  <si>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</si>
  <si>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</si>
  <si>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</si>
  <si>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</si>
  <si>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</si>
  <si>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</si>
  <si>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</si>
  <si>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</si>
  <si>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</si>
  <si>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</si>
  <si>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</si>
  <si>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</si>
  <si>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</si>
  <si>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</si>
  <si>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</si>
  <si>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</si>
  <si>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</si>
  <si>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</si>
  <si>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</si>
  <si>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</si>
  <si>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</si>
  <si>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</si>
  <si>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</si>
  <si>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</si>
  <si>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</si>
  <si>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</si>
  <si>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</si>
  <si>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</si>
  <si>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</si>
  <si>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</si>
  <si>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</si>
  <si>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</si>
  <si>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</si>
  <si>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</si>
  <si>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</si>
  <si>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</si>
  <si>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</si>
  <si>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</si>
  <si>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</si>
  <si>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</si>
  <si>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</si>
  <si>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</si>
  <si>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</si>
  <si>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</si>
  <si>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</si>
  <si>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</si>
  <si>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</si>
  <si>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</si>
  <si>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</si>
  <si>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</si>
  <si>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</si>
  <si>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</si>
  <si>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</si>
  <si>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</si>
  <si>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</si>
  <si>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</si>
  <si>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</si>
  <si>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</si>
  <si>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</si>
  <si>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</si>
  <si>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</si>
  <si>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</si>
  <si>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</si>
  <si>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</si>
  <si>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</si>
  <si>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</si>
  <si>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</si>
  <si>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</si>
  <si>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</si>
  <si>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</si>
  <si>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</si>
  <si>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</si>
  <si>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</si>
  <si>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</si>
  <si>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</si>
  <si>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</si>
  <si>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</si>
  <si>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</si>
  <si>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</si>
  <si>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</si>
  <si>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</si>
  <si>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</si>
  <si>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</si>
  <si>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</si>
  <si>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</si>
  <si>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</si>
  <si>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</si>
  <si>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</si>
  <si>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</si>
  <si>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</si>
  <si>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</si>
  <si>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</si>
  <si>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</si>
  <si>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</si>
  <si>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</si>
  <si>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</si>
  <si>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</si>
  <si>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</si>
  <si>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</si>
  <si>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</si>
  <si>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</si>
  <si>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</si>
  <si>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</si>
  <si>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</si>
  <si>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</si>
  <si>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</si>
  <si>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</si>
  <si>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</si>
  <si>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</si>
  <si>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</si>
  <si>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</si>
  <si>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</si>
  <si>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</si>
  <si>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</si>
  <si>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</si>
  <si>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</si>
  <si>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</si>
  <si>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</si>
  <si>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</si>
  <si>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</si>
  <si>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</si>
  <si>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</si>
  <si>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</si>
  <si>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</si>
  <si>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</si>
  <si>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</si>
  <si>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</si>
  <si>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</si>
  <si>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</si>
  <si>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</si>
  <si>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</si>
  <si>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</si>
  <si>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</si>
  <si>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</si>
  <si>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</si>
  <si>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</si>
  <si>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</si>
  <si>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</si>
  <si>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</si>
  <si>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</si>
  <si>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</si>
  <si>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</si>
  <si>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</si>
  <si>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</si>
  <si>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</si>
  <si>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</si>
  <si>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</si>
  <si>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</si>
  <si>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</si>
  <si>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</si>
  <si>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</si>
  <si>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</si>
  <si>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</si>
  <si>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</si>
  <si>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</si>
  <si>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</si>
  <si>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</si>
  <si>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</si>
  <si>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</si>
  <si>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</si>
  <si>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</si>
  <si>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</si>
  <si>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</si>
  <si>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</si>
  <si>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</si>
  <si>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</si>
  <si>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</si>
  <si>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</si>
  <si>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</si>
  <si>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</si>
  <si>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</si>
  <si>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</si>
  <si>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</si>
  <si>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</si>
  <si>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</si>
  <si>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</si>
  <si>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</si>
  <si>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</si>
  <si>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</si>
  <si>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</si>
  <si>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</si>
  <si>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</si>
  <si>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</si>
  <si>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</si>
  <si>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</si>
  <si>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</si>
  <si>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</si>
  <si>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</si>
  <si>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</si>
  <si>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</si>
  <si>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</si>
  <si>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</si>
  <si>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</si>
  <si>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</si>
  <si>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</si>
  <si>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</si>
  <si>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</si>
  <si>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</si>
  <si>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</si>
  <si>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</si>
  <si>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</si>
  <si>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</si>
  <si>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</si>
  <si>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</si>
  <si>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</si>
  <si>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</si>
  <si>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</si>
  <si>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</si>
  <si>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</si>
  <si>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</si>
  <si>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</si>
  <si>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</si>
  <si>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</si>
  <si>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</si>
  <si>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</si>
  <si>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</si>
  <si>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</si>
  <si>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</si>
  <si>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</si>
  <si>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</si>
  <si>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</si>
  <si>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</si>
  <si>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</si>
  <si>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</si>
  <si>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</si>
  <si>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</si>
  <si>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</si>
  <si>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</si>
  <si>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</si>
  <si>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</si>
  <si>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</si>
  <si>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</si>
  <si>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</si>
  <si>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</si>
  <si>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</si>
  <si>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</si>
  <si>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</si>
  <si>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</si>
  <si>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</si>
  <si>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</si>
  <si>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</si>
  <si>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</si>
  <si>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</si>
  <si>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</si>
  <si>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</si>
  <si>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</si>
  <si>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</si>
  <si>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</si>
  <si>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</si>
  <si>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</si>
  <si>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</si>
  <si>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</si>
  <si>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</si>
  <si>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</si>
  <si>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</si>
  <si>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</si>
  <si>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</si>
  <si>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</si>
  <si>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</si>
  <si>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</si>
  <si>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</si>
  <si>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</si>
  <si>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</si>
  <si>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</si>
  <si>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</si>
  <si>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</si>
  <si>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</si>
  <si>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</si>
  <si>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</si>
  <si>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</si>
  <si>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</si>
  <si>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</si>
  <si>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</si>
  <si>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</si>
  <si>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</si>
  <si>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</si>
  <si>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</si>
  <si>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</si>
  <si>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</si>
  <si>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</si>
  <si>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</si>
  <si>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</si>
  <si>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</si>
  <si>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</si>
  <si>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</si>
  <si>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</si>
  <si>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</si>
  <si>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</si>
  <si>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</si>
  <si>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</si>
  <si>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</si>
  <si>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</si>
  <si>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</si>
  <si>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</si>
  <si>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</si>
  <si>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</si>
  <si>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</si>
  <si>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</si>
  <si>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</si>
  <si>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</si>
  <si>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</si>
  <si>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</si>
  <si>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</si>
  <si>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</si>
  <si>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</si>
  <si>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</si>
  <si>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</si>
  <si>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</si>
  <si>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</si>
  <si>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</si>
  <si>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</si>
  <si>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</si>
  <si>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</si>
  <si>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</si>
  <si>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</si>
  <si>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</si>
  <si>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</si>
  <si>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</si>
  <si>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</si>
  <si>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</si>
  <si>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</si>
  <si>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</si>
  <si>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</si>
  <si>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</si>
  <si>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</si>
  <si>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</si>
  <si>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</si>
  <si>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</si>
  <si>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</si>
  <si>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</si>
  <si>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</si>
  <si>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</si>
  <si>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</si>
  <si>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</si>
  <si>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</si>
  <si>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</si>
  <si>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</si>
  <si>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</si>
  <si>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</si>
  <si>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</si>
  <si>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</si>
  <si>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</si>
  <si>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</si>
  <si>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</si>
  <si>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</si>
  <si>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</si>
  <si>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</si>
  <si>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</si>
  <si>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</si>
  <si>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</si>
  <si>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</si>
  <si>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</si>
  <si>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</si>
  <si>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</si>
  <si>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</si>
  <si>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</si>
  <si>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</si>
  <si>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</si>
  <si>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</si>
  <si>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</si>
  <si>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</si>
  <si>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</si>
  <si>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</si>
  <si>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</si>
  <si>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</si>
  <si>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</si>
  <si>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</si>
  <si>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</si>
  <si>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</si>
  <si>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</si>
  <si>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</si>
  <si>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</si>
  <si>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</si>
  <si>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</si>
  <si>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</si>
  <si>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</si>
  <si>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</si>
  <si>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</si>
  <si>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</si>
  <si>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</si>
  <si>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</si>
  <si>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</si>
  <si>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</si>
  <si>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</si>
  <si>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</si>
  <si>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</si>
  <si>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</si>
  <si>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</si>
  <si>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</si>
  <si>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</si>
  <si>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</si>
  <si>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</si>
  <si>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</si>
  <si>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</si>
  <si>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</si>
  <si>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</si>
  <si>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</si>
  <si>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</si>
  <si>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</si>
  <si>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</si>
  <si>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</si>
  <si>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</si>
  <si>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</si>
  <si>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</si>
  <si>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</si>
  <si>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</si>
  <si>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</si>
  <si>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</si>
  <si>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</si>
  <si>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</si>
  <si>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</si>
  <si>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</si>
  <si>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</si>
  <si>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</si>
  <si>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</si>
  <si>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</si>
  <si>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</si>
  <si>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</si>
  <si>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</si>
  <si>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</si>
  <si>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</si>
  <si>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</si>
  <si>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</si>
  <si>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</si>
  <si>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</si>
  <si>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</si>
  <si>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</si>
  <si>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</si>
  <si>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</si>
  <si>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</si>
  <si>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</si>
  <si>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</si>
  <si>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</si>
  <si>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</si>
  <si>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</si>
  <si>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</si>
  <si>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</si>
  <si>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</si>
  <si>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</si>
  <si>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</si>
  <si>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</si>
  <si>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</si>
  <si>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</si>
  <si>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</si>
  <si>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</si>
  <si>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</si>
  <si>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</si>
  <si>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</si>
  <si>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</si>
  <si>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</si>
  <si>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</si>
  <si>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</si>
  <si>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</si>
  <si>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</si>
  <si>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</si>
  <si>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</si>
  <si>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</si>
  <si>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</si>
  <si>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</si>
  <si>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</si>
  <si>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</si>
  <si>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</si>
  <si>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</si>
  <si>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</si>
  <si>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</si>
  <si>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</si>
  <si>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</si>
  <si>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</si>
  <si>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</si>
  <si>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</si>
  <si>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</si>
  <si>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</si>
  <si>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</si>
  <si>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</si>
  <si>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</si>
  <si>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</si>
  <si>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</si>
  <si>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</si>
  <si>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</si>
  <si>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</si>
  <si>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</si>
  <si>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</si>
  <si>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</si>
  <si>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</si>
  <si>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</si>
  <si>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</si>
  <si>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</si>
  <si>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</si>
  <si>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</si>
  <si>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</si>
  <si>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</si>
  <si>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</si>
  <si>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</si>
  <si>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</si>
  <si>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</si>
  <si>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</si>
  <si>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</si>
  <si>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</si>
  <si>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</si>
  <si>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</si>
  <si>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</si>
  <si>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</si>
  <si>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</si>
  <si>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</si>
  <si>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</si>
  <si>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</si>
  <si>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</si>
  <si>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</si>
  <si>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</si>
  <si>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</si>
  <si>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</si>
  <si>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</si>
  <si>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</si>
  <si>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</si>
  <si>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</si>
  <si>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</si>
  <si>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</si>
  <si>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</si>
  <si>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</si>
  <si>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</si>
  <si>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</si>
  <si>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</si>
  <si>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</si>
  <si>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</si>
  <si>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</si>
  <si>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</si>
  <si>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</si>
  <si>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</si>
  <si>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</si>
  <si>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</si>
  <si>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</si>
  <si>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</si>
  <si>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</si>
  <si>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</si>
  <si>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</si>
  <si>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</si>
  <si>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</si>
  <si>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</si>
  <si>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</si>
  <si>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</si>
  <si>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</si>
  <si>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</si>
  <si>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</si>
  <si>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</si>
  <si>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</si>
  <si>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</si>
  <si>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</si>
  <si>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</si>
  <si>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</si>
  <si>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</si>
  <si>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</si>
  <si>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</si>
  <si>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</si>
  <si>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</si>
  <si>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</si>
  <si>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</si>
  <si>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</si>
  <si>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</si>
  <si>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</si>
  <si>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</si>
  <si>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</si>
  <si>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</si>
  <si>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</si>
  <si>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</si>
  <si>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</si>
  <si>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</si>
  <si>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</si>
  <si>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</si>
  <si>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</si>
  <si>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</si>
  <si>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</si>
  <si>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</si>
  <si>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</si>
  <si>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</si>
  <si>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</si>
  <si>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</si>
  <si>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</si>
  <si>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</si>
  <si>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</si>
  <si>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</si>
  <si>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</si>
  <si>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</si>
  <si>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</si>
  <si>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</si>
  <si>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</si>
  <si>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</si>
  <si>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</si>
  <si>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</si>
  <si>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</si>
  <si>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</si>
  <si>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</si>
  <si>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</si>
  <si>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</si>
  <si>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</si>
  <si>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</si>
  <si>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</si>
  <si>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</si>
  <si>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</si>
  <si>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</si>
  <si>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</si>
  <si>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</si>
  <si>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</si>
  <si>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</si>
  <si>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</si>
  <si>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</si>
  <si>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</si>
  <si>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</si>
  <si>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</si>
  <si>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</si>
  <si>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</si>
  <si>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</si>
  <si>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</si>
  <si>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</si>
  <si>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</si>
  <si>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</si>
  <si>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</si>
  <si>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</si>
  <si>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</si>
  <si>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</si>
  <si>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</si>
  <si>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</si>
  <si>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</si>
  <si>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</si>
  <si>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</si>
  <si>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</si>
  <si>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</si>
  <si>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</si>
  <si>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</si>
  <si>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</si>
  <si>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</si>
  <si>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</si>
  <si>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</si>
  <si>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</si>
  <si>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</si>
  <si>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</si>
  <si>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</si>
  <si>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</si>
  <si>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</si>
  <si>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</si>
  <si>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</si>
  <si>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</si>
  <si>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</si>
  <si>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</si>
  <si>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</si>
  <si>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</si>
  <si>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</si>
  <si>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</si>
  <si>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</si>
  <si>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</si>
  <si>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</si>
  <si>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</si>
  <si>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</si>
  <si>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</si>
  <si>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</si>
  <si>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</si>
  <si>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</si>
  <si>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</si>
  <si>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</si>
  <si>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</si>
  <si>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</si>
  <si>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</si>
  <si>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</si>
  <si>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</si>
  <si>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</si>
  <si>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</si>
  <si>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</si>
  <si>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</si>
  <si>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</si>
  <si>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</si>
  <si>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</si>
  <si>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</si>
  <si>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</si>
  <si>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</si>
  <si>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</si>
  <si>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</si>
  <si>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</si>
  <si>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</si>
  <si>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</si>
  <si>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</si>
  <si>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</si>
  <si>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</si>
  <si>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</si>
  <si>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</si>
  <si>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</si>
  <si>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</si>
  <si>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</si>
  <si>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</si>
  <si>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</si>
  <si>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</si>
  <si>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</si>
  <si>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</si>
  <si>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</si>
  <si>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</si>
  <si>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</si>
  <si>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</si>
  <si>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</si>
  <si>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</si>
  <si>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</si>
  <si>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</si>
  <si>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</si>
  <si>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</si>
  <si>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</si>
  <si>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</si>
  <si>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</si>
  <si>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</si>
  <si>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</si>
  <si>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</si>
  <si>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</si>
  <si>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</si>
  <si>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</si>
  <si>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</si>
  <si>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</si>
  <si>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</si>
  <si>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</si>
  <si>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</si>
  <si>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</si>
  <si>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</si>
  <si>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</si>
  <si>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</si>
  <si>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</si>
  <si>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</si>
  <si>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</si>
  <si>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</si>
  <si>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</si>
  <si>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</si>
  <si>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</si>
  <si>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</si>
  <si>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</si>
  <si>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</si>
  <si>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</si>
  <si>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</si>
  <si>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</si>
  <si>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</si>
  <si>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</si>
  <si>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</si>
  <si>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</si>
  <si>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</si>
  <si>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</si>
  <si>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</si>
  <si>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</si>
  <si>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</si>
  <si>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</si>
  <si>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</si>
  <si>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</si>
  <si>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</si>
  <si>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</si>
  <si>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</si>
  <si>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</si>
  <si>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</si>
  <si>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</si>
  <si>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</si>
  <si>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</si>
  <si>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</si>
  <si>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</si>
  <si>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</si>
  <si>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</si>
  <si>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</si>
  <si>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</si>
  <si>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</si>
  <si>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</si>
  <si>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</si>
  <si>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</si>
  <si>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</si>
  <si>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</si>
  <si>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</si>
  <si>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</si>
  <si>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</si>
  <si>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</si>
  <si>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</si>
  <si>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</si>
  <si>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</si>
  <si>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</si>
  <si>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</si>
  <si>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</si>
  <si>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</si>
  <si>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</si>
  <si>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</si>
  <si>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</si>
  <si>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</si>
  <si>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</si>
  <si>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</si>
  <si>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</si>
  <si>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</si>
  <si>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</si>
  <si>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</si>
  <si>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</si>
  <si>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</si>
  <si>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</si>
  <si>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</si>
  <si>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</si>
  <si>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</si>
  <si>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</si>
  <si>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</si>
  <si>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</si>
  <si>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</si>
  <si>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</si>
  <si>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</si>
  <si>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</si>
  <si>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</si>
  <si>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</si>
  <si>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</si>
  <si>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</si>
  <si>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</si>
  <si>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</si>
  <si>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</si>
  <si>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</si>
  <si>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</si>
  <si>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</si>
  <si>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</si>
  <si>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</si>
  <si>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</si>
  <si>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</si>
  <si>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</si>
  <si>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</si>
  <si>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</si>
  <si>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</si>
  <si>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</si>
  <si>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</si>
  <si>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</si>
  <si>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</si>
  <si>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</si>
  <si>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</si>
  <si>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</si>
  <si>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</si>
  <si>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</si>
  <si>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</si>
  <si>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</si>
  <si>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</si>
  <si>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</si>
  <si>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</si>
  <si>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</si>
  <si>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</si>
  <si>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</si>
  <si>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</si>
  <si>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</si>
  <si>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</si>
  <si>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</si>
  <si>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</si>
  <si>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</si>
  <si>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</si>
  <si>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</si>
  <si>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</si>
  <si>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</si>
  <si>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</si>
  <si>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</si>
  <si>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</si>
  <si>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</si>
  <si>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</si>
  <si>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</si>
  <si>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</si>
  <si>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</si>
  <si>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</si>
  <si>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</si>
  <si>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</si>
  <si>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</si>
  <si>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</si>
  <si>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</si>
  <si>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</si>
  <si>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</si>
  <si>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</si>
  <si>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</si>
  <si>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</si>
  <si>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</si>
  <si>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</si>
  <si>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</si>
  <si>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</si>
  <si>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</si>
  <si>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</si>
  <si>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</si>
  <si>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</si>
  <si>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</si>
  <si>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</si>
  <si>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</si>
  <si>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</si>
  <si>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</si>
  <si>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</si>
  <si>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</si>
  <si>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</si>
  <si>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</si>
  <si>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</si>
  <si>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</si>
  <si>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</si>
  <si>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</si>
  <si>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</si>
  <si>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</si>
  <si>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</si>
  <si>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</si>
  <si>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</si>
  <si>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</si>
  <si>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</si>
  <si>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</si>
  <si>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</si>
  <si>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</si>
  <si>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</si>
  <si>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</si>
  <si>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</si>
  <si>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</si>
  <si>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</si>
  <si>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</si>
  <si>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</si>
  <si>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</si>
  <si>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</si>
  <si>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</si>
  <si>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</si>
  <si>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</si>
  <si>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</si>
  <si>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</si>
  <si>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</si>
  <si>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</si>
  <si>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</si>
  <si>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</si>
  <si>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</si>
  <si>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</si>
  <si>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</si>
  <si>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</si>
  <si>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</si>
  <si>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</si>
  <si>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</si>
  <si>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</si>
  <si>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</si>
  <si>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</si>
  <si>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</si>
  <si>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</si>
  <si>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</si>
  <si>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</si>
  <si>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</si>
  <si>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</si>
  <si>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</si>
  <si>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</si>
  <si>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</si>
  <si>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</si>
  <si>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</si>
  <si>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</si>
  <si>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</si>
  <si>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</si>
  <si>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</si>
  <si>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</si>
  <si>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</si>
  <si>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</si>
  <si>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</si>
  <si>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</si>
  <si>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</si>
  <si>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</si>
  <si>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</si>
  <si>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</si>
  <si>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</si>
  <si>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</si>
  <si>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</si>
  <si>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</si>
  <si>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</si>
  <si>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</si>
  <si>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</si>
  <si>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</si>
  <si>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</si>
  <si>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</si>
  <si>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</si>
  <si>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</si>
  <si>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</si>
  <si>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</si>
  <si>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</si>
  <si>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</si>
  <si>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</si>
  <si>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</si>
  <si>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</si>
  <si>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</si>
  <si>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</si>
  <si>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</si>
  <si>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</si>
  <si>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</si>
  <si>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</si>
  <si>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</si>
  <si>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</si>
  <si>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</si>
  <si>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</si>
  <si>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</si>
  <si>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</si>
  <si>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</si>
  <si>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</si>
  <si>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</si>
  <si>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</si>
  <si>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</si>
  <si>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</si>
  <si>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</si>
  <si>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</si>
  <si>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</si>
  <si>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</si>
  <si>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</si>
  <si>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</si>
  <si>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</si>
  <si>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</si>
  <si>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</si>
  <si>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</si>
  <si>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</si>
  <si>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</si>
  <si>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</si>
  <si>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</si>
  <si>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</si>
  <si>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</si>
  <si>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</si>
  <si>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</si>
  <si>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</si>
  <si>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</si>
  <si>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</si>
  <si>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</si>
  <si>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</si>
  <si>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</si>
  <si>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</si>
  <si>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</si>
  <si>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</si>
  <si>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</si>
  <si>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</si>
  <si>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</si>
  <si>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</si>
  <si>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</si>
  <si>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</si>
  <si>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</si>
  <si>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</si>
  <si>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</si>
  <si>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</si>
  <si>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</si>
  <si>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</si>
  <si>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</si>
  <si>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</si>
  <si>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</si>
  <si>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</si>
  <si>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</si>
  <si>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</si>
  <si>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</si>
  <si>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</si>
  <si>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</si>
  <si>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</si>
  <si>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</si>
  <si>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</si>
  <si>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</si>
  <si>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</si>
  <si>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</si>
  <si>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</si>
  <si>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</si>
  <si>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</si>
  <si>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</si>
  <si>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</si>
  <si>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</si>
  <si>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</si>
  <si>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</si>
  <si>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</si>
  <si>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</si>
  <si>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</si>
  <si>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</si>
  <si>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</si>
  <si>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</si>
  <si>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</si>
  <si>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</si>
  <si>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</si>
  <si>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</si>
  <si>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</si>
  <si>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</si>
  <si>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</si>
  <si>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</si>
  <si>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</si>
  <si>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</si>
  <si>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</si>
  <si>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</si>
  <si>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</si>
  <si>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</si>
  <si>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</si>
  <si>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</si>
  <si>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</si>
  <si>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</si>
  <si>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</si>
  <si>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</si>
  <si>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</si>
  <si>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</si>
  <si>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</si>
  <si>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</si>
  <si>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</si>
  <si>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</si>
  <si>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</si>
  <si>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</si>
  <si>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</si>
  <si>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</si>
  <si>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</si>
  <si>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</si>
  <si>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</si>
  <si>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</si>
  <si>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</si>
  <si>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</si>
  <si>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</si>
  <si>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</si>
  <si>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</si>
  <si>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</si>
  <si>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</si>
  <si>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</si>
  <si>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</si>
  <si>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</si>
  <si>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</si>
  <si>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</si>
  <si>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</si>
  <si>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</si>
  <si>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</si>
  <si>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</si>
  <si>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</si>
  <si>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</si>
  <si>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</si>
  <si>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</si>
  <si>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</si>
  <si>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</si>
  <si>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</si>
  <si>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</si>
  <si>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</si>
  <si>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</si>
  <si>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</si>
  <si>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</si>
  <si>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</si>
  <si>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</si>
  <si>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</si>
  <si>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</si>
  <si>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</si>
  <si>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</si>
  <si>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</si>
  <si>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</si>
  <si>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</si>
  <si>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</si>
  <si>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</si>
  <si>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</si>
  <si>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</si>
  <si>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</si>
  <si>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</si>
  <si>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</si>
  <si>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</si>
  <si>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</si>
  <si>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</si>
  <si>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</si>
  <si>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</si>
  <si>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</si>
  <si>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</si>
  <si>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</si>
  <si>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</si>
  <si>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</si>
  <si>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</si>
  <si>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</si>
  <si>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</si>
  <si>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</si>
  <si>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</si>
  <si>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</si>
  <si>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</si>
  <si>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</si>
  <si>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</si>
  <si>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</si>
  <si>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</si>
  <si>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</si>
  <si>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</si>
  <si>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</si>
  <si>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</si>
  <si>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</si>
  <si>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</si>
  <si>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</si>
  <si>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</si>
  <si>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</si>
  <si>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</si>
  <si>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</si>
  <si>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</si>
  <si>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</si>
  <si>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</si>
  <si>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</si>
  <si>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</si>
  <si>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</si>
  <si>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</si>
  <si>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</si>
  <si>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</si>
  <si>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</si>
  <si>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</si>
  <si>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</si>
  <si>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</si>
  <si>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</si>
  <si>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</si>
  <si>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</si>
  <si>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</si>
  <si>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</si>
  <si>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</si>
  <si>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</si>
  <si>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</si>
  <si>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</si>
  <si>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</si>
  <si>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</si>
  <si>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</si>
  <si>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</si>
  <si>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</si>
  <si>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</si>
  <si>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</si>
  <si>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</si>
  <si>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</si>
  <si>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</si>
  <si>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</si>
  <si>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</si>
  <si>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</si>
  <si>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</si>
  <si>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</si>
  <si>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</si>
  <si>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</si>
  <si>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</si>
  <si>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</si>
  <si>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</si>
  <si>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</si>
  <si>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</si>
  <si>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</si>
  <si>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</si>
  <si>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</si>
  <si>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</si>
  <si>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</si>
  <si>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</si>
  <si>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</si>
  <si>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</si>
  <si>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</si>
  <si>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</si>
  <si>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</si>
  <si>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</si>
  <si>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</si>
  <si>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</si>
  <si>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</si>
  <si>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</si>
  <si>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</si>
  <si>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</si>
  <si>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</si>
  <si>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</si>
  <si>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</si>
  <si>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</si>
  <si>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</si>
  <si>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</si>
  <si>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</si>
  <si>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</si>
  <si>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</si>
  <si>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</si>
  <si>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</si>
  <si>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</si>
  <si>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</si>
  <si>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</si>
  <si>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</si>
  <si>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</si>
  <si>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</si>
  <si>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</si>
  <si>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</si>
  <si>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</si>
  <si>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</si>
  <si>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</si>
  <si>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</si>
  <si>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</si>
  <si>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</si>
  <si>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</si>
  <si>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</si>
  <si>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</si>
  <si>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</si>
  <si>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</si>
  <si>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</si>
  <si>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</si>
  <si>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</si>
  <si>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</si>
  <si>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</si>
  <si>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</si>
  <si>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</si>
  <si>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</si>
  <si>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</si>
  <si>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</si>
  <si>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</si>
  <si>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</si>
  <si>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</si>
  <si>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</si>
  <si>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</si>
  <si>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</si>
  <si>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</si>
  <si>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</si>
  <si>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</si>
  <si>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</si>
  <si>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</si>
  <si>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</si>
  <si>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</si>
  <si>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</si>
  <si>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</si>
  <si>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</si>
  <si>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</si>
  <si>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</si>
  <si>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</si>
  <si>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</si>
  <si>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</si>
  <si>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</si>
  <si>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</si>
  <si>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</si>
  <si>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</si>
  <si>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</si>
  <si>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</si>
  <si>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</si>
  <si>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</si>
  <si>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</si>
  <si>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</si>
  <si>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</si>
  <si>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</si>
  <si>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</si>
  <si>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</si>
  <si>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</si>
  <si>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</si>
  <si>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</si>
  <si>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</si>
  <si>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</si>
  <si>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</si>
  <si>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</si>
  <si>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</si>
  <si>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</si>
  <si>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</si>
  <si>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</si>
  <si>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</si>
  <si>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</si>
  <si>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</si>
  <si>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</si>
  <si>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</si>
  <si>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</si>
  <si>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</si>
  <si>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</si>
  <si>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</si>
  <si>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</si>
  <si>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</si>
  <si>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</si>
  <si>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</si>
  <si>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</si>
  <si>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</si>
  <si>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</si>
  <si>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</si>
  <si>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</si>
  <si>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</si>
  <si>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</si>
  <si>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</si>
  <si>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</si>
  <si>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</si>
  <si>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</si>
  <si>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</si>
  <si>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</si>
  <si>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</si>
  <si>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</si>
  <si>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</si>
  <si>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</si>
  <si>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</si>
  <si>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</si>
  <si>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</si>
  <si>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</si>
  <si>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</si>
  <si>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</si>
  <si>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</si>
  <si>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</si>
  <si>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</si>
  <si>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</si>
  <si>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</si>
  <si>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</si>
  <si>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</si>
  <si>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</si>
  <si>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</si>
  <si>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</si>
  <si>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</si>
  <si>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</si>
  <si>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</si>
  <si>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</si>
  <si>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</si>
  <si>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</si>
  <si>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</si>
  <si>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</si>
  <si>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</si>
  <si>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</si>
  <si>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</si>
  <si>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</si>
  <si>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</si>
  <si>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</si>
  <si>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</si>
  <si>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</si>
  <si>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</si>
  <si>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</si>
  <si>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</si>
  <si>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</si>
  <si>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</si>
  <si>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</si>
  <si>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</si>
  <si>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</si>
  <si>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</si>
  <si>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</si>
  <si>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</si>
  <si>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</si>
  <si>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</si>
  <si>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</si>
  <si>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</si>
  <si>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</si>
  <si>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</si>
  <si>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</si>
  <si>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</si>
  <si>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</si>
  <si>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</si>
  <si>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</si>
  <si>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</si>
  <si>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</si>
  <si>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</si>
  <si>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</si>
  <si>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</si>
  <si>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</si>
  <si>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</si>
  <si>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</si>
  <si>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</si>
  <si>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</si>
  <si>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</si>
  <si>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</si>
  <si>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</si>
  <si>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</si>
  <si>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</si>
  <si>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</si>
  <si>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</si>
  <si>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</si>
  <si>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</si>
  <si>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</si>
  <si>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</si>
  <si>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</si>
  <si>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</si>
  <si>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</si>
  <si>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</si>
  <si>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</si>
  <si>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</si>
  <si>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</si>
  <si>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</si>
  <si>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</si>
  <si>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</si>
  <si>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</si>
  <si>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</si>
  <si>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</si>
  <si>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</si>
  <si>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</si>
  <si>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</si>
  <si>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</si>
  <si>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</si>
  <si>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</si>
  <si>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</si>
  <si>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</si>
  <si>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</si>
  <si>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</si>
  <si>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</si>
  <si>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</si>
  <si>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</si>
  <si>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</si>
  <si>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</si>
  <si>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</si>
  <si>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</si>
  <si>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</si>
  <si>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</si>
  <si>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</si>
  <si>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</si>
  <si>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</si>
  <si>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</si>
  <si>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</si>
  <si>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</si>
  <si>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</si>
  <si>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</si>
  <si>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</si>
  <si>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</si>
  <si>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</si>
  <si>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</si>
  <si>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</si>
  <si>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</si>
  <si>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</si>
  <si>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</si>
  <si>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</si>
  <si>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</si>
  <si>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</si>
  <si>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</si>
  <si>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</si>
  <si>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</si>
  <si>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</si>
  <si>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</si>
  <si>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</si>
  <si>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</si>
  <si>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</si>
  <si>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</si>
  <si>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</si>
  <si>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</si>
  <si>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</si>
  <si>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</si>
  <si>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</si>
  <si>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</si>
  <si>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</si>
  <si>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</si>
  <si>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Luminit, LLC</t>
  </si>
  <si>
    <t>Company-wide.  No Luminit Products contain 3TG</t>
  </si>
  <si>
    <t>612439146</t>
  </si>
  <si>
    <t>DUNS</t>
  </si>
  <si>
    <t>1850 W. 205th St., Torrance, CA 90501</t>
  </si>
  <si>
    <t>Shrikant Awasthi</t>
  </si>
  <si>
    <t>sawasthi@luminitco.com</t>
  </si>
  <si>
    <t>310-320-1066 ext. 315</t>
  </si>
  <si>
    <t>Director of Compliance</t>
  </si>
  <si>
    <t>Not needed. Luminit purchaes only plastics and common float glass, borofloat glass or fused silica glass. None have 3TG.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</si>
</sst>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4"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2" fillId="2" borderId="1" xfId="0" applyNumberFormat="1" applyFont="1" applyFill="1" applyBorder="1" applyAlignment="1" applyProtection="1">
      <alignment horizontal="left" vertical="center" wrapText="1"/>
      <protection locked="0"/>
    </xf>
    <xf numFmtId="49" fontId="102"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wasthi@luminit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wasthi@luminit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88" zoomScaleNormal="100"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3"/>
      <c r="B1" s="394"/>
      <c r="C1" s="394"/>
      <c r="D1" s="394"/>
      <c r="E1" s="394"/>
      <c r="F1" s="394"/>
      <c r="G1" s="394"/>
      <c r="H1" s="394"/>
      <c r="I1" s="394"/>
      <c r="J1" s="394"/>
      <c r="K1" s="395"/>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6" t="str">
        <f ca="1">OFFSET(L!$C$1,MATCH("Declaration"&amp;ADDRESS(ROW(),COLUMN(),4),L!$A:$A,0)-1,SL,,)</f>
        <v>Conflict Minerals Reporting Template (CMRT)</v>
      </c>
      <c r="E2" s="397"/>
      <c r="F2" s="397"/>
      <c r="G2" s="397"/>
      <c r="H2" s="397"/>
      <c r="I2" s="397"/>
      <c r="J2" s="398"/>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6"/>
      <c r="G3" s="406"/>
      <c r="H3" s="406"/>
      <c r="I3" s="186"/>
      <c r="J3" s="172" t="s">
        <v>15472</v>
      </c>
      <c r="K3" s="47"/>
      <c r="L3" s="143"/>
      <c r="M3" s="134"/>
      <c r="N3" s="134"/>
      <c r="O3" s="135"/>
      <c r="P3" s="148">
        <f>MATCH($D$3,LN,0)</f>
        <v>1</v>
      </c>
    </row>
    <row r="4" spans="1:34" ht="15.75">
      <c r="A4" s="45"/>
      <c r="B4" s="402" t="str">
        <f ca="1">OFFSET(L!$C$1,MATCH("Declaration"&amp;ADDRESS(ROW(),COLUMN(),4),L!$A:$A,0)-1,SL,,)</f>
        <v>The purpose of this document is to collect sourcing information on tin, tantalum, tungsten and gold used in products</v>
      </c>
      <c r="C4" s="402"/>
      <c r="D4" s="402"/>
      <c r="E4" s="402"/>
      <c r="F4" s="402"/>
      <c r="G4" s="402"/>
      <c r="H4" s="402"/>
      <c r="I4" s="407" t="str">
        <f ca="1">OFFSET(L!$C$1,MATCH("Declaration"&amp;ADDRESS(ROW(),COLUMN(),4),L!$A:$A,0)-1,SL,,)</f>
        <v>Link to Terms &amp; Conditions</v>
      </c>
      <c r="J4" s="407"/>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2"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1" t="str">
        <f ca="1">OFFSET(L!$C$1,MATCH("Declaration"&amp;ADDRESS(ROW(),COLUMN(),4),L!$A:$A,0)-1,SL,,)</f>
        <v>Company Information</v>
      </c>
      <c r="C7" s="411"/>
      <c r="D7" s="411"/>
      <c r="E7" s="411"/>
      <c r="F7" s="411"/>
      <c r="G7" s="411"/>
      <c r="H7" s="411"/>
      <c r="I7" s="411"/>
      <c r="J7" s="411"/>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399" t="s">
        <v>15494</v>
      </c>
      <c r="E8" s="400"/>
      <c r="F8" s="400"/>
      <c r="G8" s="400"/>
      <c r="H8" s="400"/>
      <c r="I8" s="400"/>
      <c r="J8" s="401"/>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08" t="s">
        <v>564</v>
      </c>
      <c r="E9" s="409"/>
      <c r="F9" s="409"/>
      <c r="G9" s="410"/>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2" t="str">
        <f ca="1">OFFSET(L!$C$1,MATCH("Declaration"&amp;ADDRESS(ROW(),COLUMN(),4)&amp;LEFT($D$9,1),L!$A:$A,0)-1,SL,,)</f>
        <v>Description of Scope:</v>
      </c>
      <c r="C10" s="155"/>
      <c r="D10" s="403" t="s">
        <v>15495</v>
      </c>
      <c r="E10" s="404"/>
      <c r="F10" s="404"/>
      <c r="G10" s="404"/>
      <c r="H10" s="404"/>
      <c r="I10" s="404"/>
      <c r="J10" s="40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3"/>
      <c r="C11" s="155"/>
      <c r="D11" s="422" t="str">
        <f ca="1">IF(D9=Q9,OFFSET(L!$C$1,MATCH("Declaration"&amp;ADDRESS(ROW(),COLUMN(),4),L!$A:$A,0)-1,SL,,),"")</f>
        <v/>
      </c>
      <c r="E11" s="423"/>
      <c r="F11" s="423"/>
      <c r="G11" s="423"/>
      <c r="H11" s="423"/>
      <c r="I11" s="423"/>
      <c r="J11" s="42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t="s">
        <v>15496</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t="s">
        <v>15497</v>
      </c>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15498</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15499</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4" t="s">
        <v>15500</v>
      </c>
      <c r="E16" s="415"/>
      <c r="F16" s="415"/>
      <c r="G16" s="415"/>
      <c r="H16" s="415"/>
      <c r="I16" s="415"/>
      <c r="J16" s="416"/>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15501</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15499</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15502</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4" t="s">
        <v>15500</v>
      </c>
      <c r="E20" s="415"/>
      <c r="F20" s="415"/>
      <c r="G20" s="415"/>
      <c r="H20" s="415"/>
      <c r="I20" s="415"/>
      <c r="J20" s="416"/>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15501</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43617</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9"/>
      <c r="E23" s="419"/>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18"/>
      <c r="I37" s="418"/>
      <c r="J37" s="418"/>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17"/>
      <c r="I55" s="417"/>
      <c r="J55" s="417"/>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17" t="str">
        <f>IF(Q69="(*)","Click here to enter smelter names","")</f>
        <v/>
      </c>
      <c r="I61" s="417"/>
      <c r="J61" s="417"/>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1" t="str">
        <f ca="1">OFFSET(L!$C$1,MATCH("Declaration"&amp;ADDRESS(ROW(),COLUMN(),4),L!$A:$A,0)-1,SL,,)</f>
        <v>Answer the Following Questions at a Company Level</v>
      </c>
      <c r="C67" s="431"/>
      <c r="D67" s="431"/>
      <c r="E67" s="431"/>
      <c r="F67" s="431"/>
      <c r="G67" s="431"/>
      <c r="H67" s="431"/>
      <c r="I67" s="431"/>
      <c r="J67" s="431"/>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0" t="str">
        <f ca="1">D25</f>
        <v>Answer</v>
      </c>
      <c r="E68" s="420"/>
      <c r="F68" s="64"/>
      <c r="G68" s="420" t="str">
        <f ca="1">G25</f>
        <v>Comments</v>
      </c>
      <c r="H68" s="420" t="e">
        <f>HLOOKUP(SL,LT,$O68,0)</f>
        <v>#NAME?</v>
      </c>
      <c r="I68" s="420"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559</v>
      </c>
      <c r="E69" s="378"/>
      <c r="F69" s="68"/>
      <c r="G69" s="379" t="s">
        <v>15503</v>
      </c>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1"/>
      <c r="H70" s="421"/>
      <c r="I70" s="421"/>
      <c r="J70" s="42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559</v>
      </c>
      <c r="E71" s="378"/>
      <c r="F71" s="68"/>
      <c r="G71" s="379" t="s">
        <v>2985</v>
      </c>
      <c r="H71" s="380"/>
      <c r="I71" s="380"/>
      <c r="J71" s="38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559</v>
      </c>
      <c r="E73" s="378"/>
      <c r="F73" s="68"/>
      <c r="G73" s="379" t="s">
        <v>2985</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t="s">
        <v>2985</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559</v>
      </c>
      <c r="E77" s="378"/>
      <c r="F77" s="68"/>
      <c r="G77" s="379" t="s">
        <v>2985</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28" t="s">
        <v>559</v>
      </c>
      <c r="E79" s="429"/>
      <c r="F79" s="68"/>
      <c r="G79" s="379" t="s">
        <v>2985</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1"/>
      <c r="H80" s="421"/>
      <c r="I80" s="421"/>
      <c r="J80" s="42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559</v>
      </c>
      <c r="E81" s="378"/>
      <c r="F81" s="68"/>
      <c r="G81" s="379" t="s">
        <v>2985</v>
      </c>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0"/>
      <c r="H82" s="430"/>
      <c r="I82" s="430"/>
      <c r="J82" s="43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559</v>
      </c>
      <c r="E83" s="378"/>
      <c r="F83" s="68"/>
      <c r="G83" s="379" t="s">
        <v>2985</v>
      </c>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t="s">
        <v>2985</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7" t="str">
        <f>IF(OR($D$8="",$I$3=""),"","Click here to check required fields completion")</f>
        <v/>
      </c>
      <c r="C86" s="427"/>
      <c r="D86" s="427"/>
      <c r="E86" s="427"/>
      <c r="F86" s="427"/>
      <c r="G86" s="427"/>
      <c r="H86" s="427"/>
      <c r="I86" s="427"/>
      <c r="J86" s="42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2019 Responsible Minerals Initiative. All rights reserved.</v>
      </c>
      <c r="B87" s="426"/>
      <c r="C87" s="426"/>
      <c r="D87" s="426"/>
      <c r="E87" s="426"/>
      <c r="F87" s="426"/>
      <c r="G87" s="426"/>
      <c r="H87" s="426"/>
      <c r="I87" s="426"/>
      <c r="J87" s="42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9" priority="51" stopIfTrue="1">
      <formula>AND(OR($D$26="No",AND($D$26="Yes",$D$32="No")),OR($D$27="No",AND($D$27="Yes",$D$33="No")), OR($D$28="No",AND($D$28="Yes",$D$34="No")), OR($D$29="No",AND($D$29="Yes",$D$35="No")))</formula>
    </cfRule>
    <cfRule type="expression" dxfId="78" priority="52" stopIfTrue="1">
      <formula>IF(D69="",TRUE)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B851474C-4F74-49E1-A4A5-3E6C2C215204}"/>
    <hyperlink ref="D20" r:id="rId4" xr:uid="{944792CE-36B8-45BB-B42A-04FCEF89C52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2" t="str">
        <f ca="1">OFFSET(L!$C$1,MATCH("Smelter List"&amp;ADDRESS(ROW(),COLUMN(),4),L!$A:$A,0)-1,SL,,)</f>
        <v>Link to "RMAP Conformant Smelter List"</v>
      </c>
      <c r="K2" s="433"/>
      <c r="L2" s="433"/>
      <c r="M2" s="433"/>
      <c r="N2" s="433"/>
      <c r="O2" s="433"/>
      <c r="P2" s="232"/>
      <c r="Q2" s="233"/>
      <c r="R2" s="234"/>
      <c r="S2" s="234"/>
      <c r="T2" s="234"/>
      <c r="U2" s="261"/>
      <c r="V2" s="261"/>
      <c r="W2" s="262"/>
      <c r="X2" s="261"/>
      <c r="Y2" s="261"/>
      <c r="Z2" s="261"/>
      <c r="AH2" s="178" t="s">
        <v>558</v>
      </c>
    </row>
    <row r="3" spans="1:34" s="263" customFormat="1" ht="255.6" customHeight="1">
      <c r="A3" s="204"/>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64"/>
      <c r="G3" s="435" t="str">
        <f ca="1">OFFSET(L!$C$1,MATCH("General"&amp;"Cpy",L!$A:$A,0)-1,SL,,)</f>
        <v>© 2019 Responsible Minerals Initiative. All rights reserved.</v>
      </c>
      <c r="H3" s="435"/>
      <c r="I3" s="436"/>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Luminit, LLC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Company-wide.  No Luminit Products contain 3TG</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Shrikant Awasthi</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sawasthi@luminitco.com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310-320-1066 ext. 315</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Shrikant Awasthi</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sawasthi@luminitco.com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310-320-1066 ext. 315</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43617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No</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N/A</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No</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No</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No</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No</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49"/>
    </row>
    <row r="2" spans="1:6">
      <c r="A2" s="29"/>
      <c r="B2" s="151"/>
      <c r="C2" s="151"/>
      <c r="D2"/>
      <c r="E2" s="30"/>
    </row>
    <row r="3" spans="1:6">
      <c r="A3" s="29"/>
      <c r="B3" s="151"/>
      <c r="C3" s="151"/>
      <c r="D3" s="151"/>
      <c r="E3" s="30"/>
    </row>
    <row r="4" spans="1:6" ht="15.75" customHeight="1">
      <c r="A4" s="29"/>
      <c r="B4" s="438" t="s">
        <v>1014</v>
      </c>
      <c r="C4" s="438"/>
      <c r="D4" s="438"/>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1" t="str">
        <f ca="1">OFFSET(L!$C$1,MATCH("General"&amp;"Cpy",L!$A:$A,0)-1,SL,,)</f>
        <v>© 2019 Responsible Minerals Initiative. All rights reserved.</v>
      </c>
      <c r="C1001" s="441"/>
      <c r="D1001" s="441"/>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Mary Ann Giorgio</cp:lastModifiedBy>
  <cp:lastPrinted>2015-04-21T20:47:43Z</cp:lastPrinted>
  <dcterms:created xsi:type="dcterms:W3CDTF">2010-06-21T21:00:23Z</dcterms:created>
  <dcterms:modified xsi:type="dcterms:W3CDTF">2019-11-14T16:43:05Z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575099658</vt:i4>
  </property>
  <property fmtid="{D5CDD505-2E9C-101B-9397-08002B2CF9AE}" pid="4" name="_EmailSubject">
    <vt:lpwstr>Kitron's Conflict Minerals program</vt:lpwstr>
  </property>
  <property fmtid="{D5CDD505-2E9C-101B-9397-08002B2CF9AE}" pid="5" name="_AuthorEmail">
    <vt:lpwstr>SAwasthi@luminitco.com</vt:lpwstr>
  </property>
  <property fmtid="{D5CDD505-2E9C-101B-9397-08002B2CF9AE}" pid="6" name="_AuthorEmailDisplayName">
    <vt:lpwstr>Shrikant Awasthi</vt:lpwstr>
  </property>
  <property fmtid="{D5CDD505-2E9C-101B-9397-08002B2CF9AE}" pid="7" name="_ReviewingToolsShownOnce">
    <vt:lpwstr/>
  </property>
</Properties>
</file>